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L CANTIL\HOA\2014-2015\"/>
    </mc:Choice>
  </mc:AlternateContent>
  <bookViews>
    <workbookView xWindow="0" yWindow="0" windowWidth="19200" windowHeight="7248" tabRatio="758" firstSheet="4" activeTab="4"/>
  </bookViews>
  <sheets>
    <sheet name="P+L 2013-2014" sheetId="27" state="hidden" r:id="rId1"/>
    <sheet name="BALANCE SHEET" sheetId="18" state="hidden" r:id="rId2"/>
    <sheet name="BANK GRAL" sheetId="29" state="hidden" r:id="rId3"/>
    <sheet name="BANK RSV" sheetId="36" state="hidden" r:id="rId4"/>
    <sheet name="4th" sheetId="35" r:id="rId5"/>
    <sheet name="3th" sheetId="34" state="hidden" r:id="rId6"/>
    <sheet name="2nd" sheetId="33" state="hidden" r:id="rId7"/>
    <sheet name="1st" sheetId="17" state="hidden" r:id="rId8"/>
    <sheet name="DEPOSIT RESERV AND ASSENTEMENT" sheetId="28" state="hidden" r:id="rId9"/>
    <sheet name="Hoja3" sheetId="32" state="hidden" r:id="rId10"/>
  </sheets>
  <definedNames>
    <definedName name="__xlnm.Print_Area" localSheetId="6">#REF!</definedName>
    <definedName name="__xlnm.Print_Area" localSheetId="5">#REF!</definedName>
    <definedName name="__xlnm.Print_Area" localSheetId="1">#REF!</definedName>
    <definedName name="__xlnm.Print_Area" localSheetId="3">#REF!</definedName>
    <definedName name="__xlnm.Print_Area">#REF!</definedName>
    <definedName name="__xlnm.Print_Area_1" localSheetId="6">#REF!</definedName>
    <definedName name="__xlnm.Print_Area_1" localSheetId="5">#REF!</definedName>
    <definedName name="__xlnm.Print_Area_1" localSheetId="3">#REF!</definedName>
    <definedName name="__xlnm.Print_Area_1">#REF!</definedName>
    <definedName name="__xlnm.Print_Area_2" localSheetId="6">#REF!</definedName>
    <definedName name="__xlnm.Print_Area_2" localSheetId="5">#REF!</definedName>
    <definedName name="__xlnm.Print_Area_2" localSheetId="1">#REF!</definedName>
    <definedName name="__xlnm.Print_Area_2" localSheetId="3">#REF!</definedName>
    <definedName name="__xlnm.Print_Area_2">#REF!</definedName>
    <definedName name="__xlnm.Print_Area_3" localSheetId="6">#REF!</definedName>
    <definedName name="__xlnm.Print_Area_3" localSheetId="5">#REF!</definedName>
    <definedName name="__xlnm.Print_Area_3" localSheetId="3">#REF!</definedName>
    <definedName name="__xlnm.Print_Area_3">#REF!</definedName>
    <definedName name="__xlnm.Print_Area_4" localSheetId="6">#REF!</definedName>
    <definedName name="__xlnm.Print_Area_4" localSheetId="5">#REF!</definedName>
    <definedName name="__xlnm.Print_Area_4" localSheetId="1">#REF!</definedName>
    <definedName name="__xlnm.Print_Area_4" localSheetId="3">#REF!</definedName>
    <definedName name="__xlnm.Print_Area_4">#REF!</definedName>
    <definedName name="__xlnm.Print_Area_4_1" localSheetId="6">#REF!</definedName>
    <definedName name="__xlnm.Print_Area_4_1" localSheetId="5">#REF!</definedName>
    <definedName name="__xlnm.Print_Area_4_1" localSheetId="1">#REF!</definedName>
    <definedName name="__xlnm.Print_Area_4_1" localSheetId="3">#REF!</definedName>
    <definedName name="__xlnm.Print_Area_4_1">#REF!</definedName>
    <definedName name="__xlnm.Print_Area_5" localSheetId="6">#REF!</definedName>
    <definedName name="__xlnm.Print_Area_5" localSheetId="5">#REF!</definedName>
    <definedName name="__xlnm.Print_Area_5" localSheetId="3">#REF!</definedName>
    <definedName name="__xlnm.Print_Area_5">#REF!</definedName>
    <definedName name="__xlnm.Print_Area_6" localSheetId="6">#REF!</definedName>
    <definedName name="__xlnm.Print_Area_6" localSheetId="5">#REF!</definedName>
    <definedName name="__xlnm.Print_Area_6" localSheetId="3">#REF!</definedName>
    <definedName name="__xlnm.Print_Area_6">#REF!</definedName>
    <definedName name="__xlnm.Print_Titles" localSheetId="6">#REF!</definedName>
    <definedName name="__xlnm.Print_Titles" localSheetId="5">#REF!</definedName>
    <definedName name="__xlnm.Print_Titles" localSheetId="1">#REF!</definedName>
    <definedName name="__xlnm.Print_Titles" localSheetId="3">#REF!</definedName>
    <definedName name="__xlnm.Print_Titles">#REF!</definedName>
    <definedName name="__xlnm.Print_Titles_1" localSheetId="6">#REF!</definedName>
    <definedName name="__xlnm.Print_Titles_1" localSheetId="5">#REF!</definedName>
    <definedName name="__xlnm.Print_Titles_1" localSheetId="3">#REF!</definedName>
    <definedName name="__xlnm.Print_Titles_1">#REF!</definedName>
    <definedName name="__xlnm.Print_Titles_2" localSheetId="6">#REF!</definedName>
    <definedName name="__xlnm.Print_Titles_2" localSheetId="5">#REF!</definedName>
    <definedName name="__xlnm.Print_Titles_2" localSheetId="1">#REF!</definedName>
    <definedName name="__xlnm.Print_Titles_2" localSheetId="3">#REF!</definedName>
    <definedName name="__xlnm.Print_Titles_2">#REF!</definedName>
    <definedName name="__xlnm.Print_Titles_3" localSheetId="6">#REF!</definedName>
    <definedName name="__xlnm.Print_Titles_3" localSheetId="5">#REF!</definedName>
    <definedName name="__xlnm.Print_Titles_3" localSheetId="3">#REF!</definedName>
    <definedName name="__xlnm.Print_Titles_3">#REF!</definedName>
    <definedName name="__xlnm.Print_Titles_4" localSheetId="6">#REF!</definedName>
    <definedName name="__xlnm.Print_Titles_4" localSheetId="5">#REF!</definedName>
    <definedName name="__xlnm.Print_Titles_4" localSheetId="1">#REF!</definedName>
    <definedName name="__xlnm.Print_Titles_4" localSheetId="3">#REF!</definedName>
    <definedName name="__xlnm.Print_Titles_4">#REF!</definedName>
    <definedName name="__xlnm.Print_Titles_4_1" localSheetId="6">#REF!</definedName>
    <definedName name="__xlnm.Print_Titles_4_1" localSheetId="5">#REF!</definedName>
    <definedName name="__xlnm.Print_Titles_4_1" localSheetId="1">#REF!</definedName>
    <definedName name="__xlnm.Print_Titles_4_1" localSheetId="3">#REF!</definedName>
    <definedName name="__xlnm.Print_Titles_4_1">#REF!</definedName>
    <definedName name="__xlnm.Print_Titles_5" localSheetId="6">#REF!</definedName>
    <definedName name="__xlnm.Print_Titles_5" localSheetId="5">#REF!</definedName>
    <definedName name="__xlnm.Print_Titles_5" localSheetId="3">#REF!</definedName>
    <definedName name="__xlnm.Print_Titles_5">#REF!</definedName>
    <definedName name="__xlnm.Print_Titles_6" localSheetId="6">#REF!</definedName>
    <definedName name="__xlnm.Print_Titles_6" localSheetId="5">#REF!</definedName>
    <definedName name="__xlnm.Print_Titles_6" localSheetId="3">#REF!</definedName>
    <definedName name="__xlnm.Print_Titles_6">#REF!</definedName>
    <definedName name="_xlnm.Print_Area" localSheetId="7">'1st'!$A$1:$D$159</definedName>
    <definedName name="_xlnm.Print_Area" localSheetId="6">'2nd'!$A$1:$D$115</definedName>
    <definedName name="_xlnm.Print_Area" localSheetId="5">'3th'!$A$2:$K$106</definedName>
    <definedName name="_xlnm.Print_Area" localSheetId="4">'4th'!$A$1:$M$93</definedName>
    <definedName name="_xlnm.Print_Area" localSheetId="1">'BALANCE SHEET'!$A$1:$H$24</definedName>
  </definedNames>
  <calcPr calcId="152511"/>
</workbook>
</file>

<file path=xl/calcChain.xml><?xml version="1.0" encoding="utf-8"?>
<calcChain xmlns="http://schemas.openxmlformats.org/spreadsheetml/2006/main">
  <c r="C59" i="35" l="1"/>
  <c r="P53" i="36" l="1"/>
  <c r="P52" i="36"/>
  <c r="P51" i="36"/>
  <c r="P50" i="36"/>
  <c r="O55" i="36"/>
  <c r="P20" i="36"/>
  <c r="P21" i="36"/>
  <c r="P22" i="36"/>
  <c r="P23" i="36"/>
  <c r="P19" i="36"/>
  <c r="P15" i="36"/>
  <c r="O16" i="36"/>
  <c r="O17" i="36"/>
  <c r="P17" i="36" s="1"/>
  <c r="P7" i="36"/>
  <c r="P8" i="36"/>
  <c r="P9" i="36"/>
  <c r="P11" i="36"/>
  <c r="P12" i="36" s="1"/>
  <c r="D12" i="36"/>
  <c r="E12" i="36"/>
  <c r="F12" i="36"/>
  <c r="G12" i="36"/>
  <c r="J12" i="36"/>
  <c r="M12" i="36"/>
  <c r="D14" i="36"/>
  <c r="P14" i="36" s="1"/>
  <c r="D18" i="36"/>
  <c r="P18" i="36" s="1"/>
  <c r="P24" i="36"/>
  <c r="E25" i="36"/>
  <c r="F25" i="36"/>
  <c r="G25" i="36"/>
  <c r="H25" i="36"/>
  <c r="I25" i="36"/>
  <c r="J25" i="36"/>
  <c r="K25" i="36"/>
  <c r="M25" i="36"/>
  <c r="P33" i="36"/>
  <c r="D34" i="36"/>
  <c r="D39" i="36" s="1"/>
  <c r="P34" i="36"/>
  <c r="P39" i="36" s="1"/>
  <c r="P35" i="36"/>
  <c r="P36" i="36"/>
  <c r="P37" i="36"/>
  <c r="P38" i="36"/>
  <c r="E39" i="36"/>
  <c r="G39" i="36"/>
  <c r="I39" i="36"/>
  <c r="J39" i="36"/>
  <c r="M39" i="36"/>
  <c r="P41" i="36"/>
  <c r="D42" i="36"/>
  <c r="D55" i="36" s="1"/>
  <c r="E42" i="36"/>
  <c r="P43" i="36"/>
  <c r="P44" i="36"/>
  <c r="P45" i="36"/>
  <c r="P46" i="36"/>
  <c r="P47" i="36"/>
  <c r="E48" i="36"/>
  <c r="E55" i="36" s="1"/>
  <c r="F48" i="36"/>
  <c r="F55" i="36" s="1"/>
  <c r="P49" i="36"/>
  <c r="P54" i="36"/>
  <c r="G55" i="36"/>
  <c r="H55" i="36"/>
  <c r="I55" i="36"/>
  <c r="J55" i="36"/>
  <c r="M55" i="36"/>
  <c r="D56" i="36" l="1"/>
  <c r="E56" i="36" s="1"/>
  <c r="F56" i="36" s="1"/>
  <c r="G56" i="36" s="1"/>
  <c r="H56" i="36" s="1"/>
  <c r="I56" i="36" s="1"/>
  <c r="J56" i="36" s="1"/>
  <c r="M56" i="36" s="1"/>
  <c r="N56" i="36" s="1"/>
  <c r="O56" i="36" s="1"/>
  <c r="O25" i="36"/>
  <c r="P48" i="36"/>
  <c r="P42" i="36"/>
  <c r="P55" i="36" s="1"/>
  <c r="P56" i="36" s="1"/>
  <c r="P57" i="36" s="1"/>
  <c r="P16" i="36"/>
  <c r="D25" i="36"/>
  <c r="D26" i="36"/>
  <c r="E26" i="36" s="1"/>
  <c r="F26" i="36" s="1"/>
  <c r="P25" i="36"/>
  <c r="K56" i="36" l="1"/>
  <c r="L56" i="36" s="1"/>
  <c r="P26" i="36"/>
  <c r="P59" i="36" s="1"/>
  <c r="G26" i="36"/>
  <c r="H26" i="36" s="1"/>
  <c r="I26" i="36" s="1"/>
  <c r="J26" i="36" s="1"/>
  <c r="K26" i="36" s="1"/>
  <c r="L26" i="36" s="1"/>
  <c r="M26" i="36" s="1"/>
  <c r="N26" i="36" s="1"/>
  <c r="O26" i="36" s="1"/>
  <c r="C65" i="34"/>
  <c r="C90" i="35" l="1"/>
  <c r="D91" i="35"/>
  <c r="C67" i="34"/>
  <c r="C68" i="34" s="1"/>
  <c r="C63" i="34"/>
  <c r="C61" i="34"/>
  <c r="D56" i="34"/>
  <c r="D104" i="34" s="1"/>
  <c r="C103" i="34" l="1"/>
  <c r="D155" i="17"/>
  <c r="H91" i="29" l="1"/>
  <c r="I66" i="29"/>
  <c r="I68" i="29"/>
  <c r="I51" i="29"/>
  <c r="I45" i="29"/>
  <c r="I43" i="29"/>
  <c r="I49" i="29" s="1"/>
  <c r="I91" i="29" l="1"/>
  <c r="C68" i="33"/>
  <c r="C65" i="33"/>
  <c r="C61" i="33"/>
  <c r="D56" i="33"/>
  <c r="D113" i="33" s="1"/>
  <c r="D56" i="17"/>
  <c r="D157" i="17"/>
  <c r="C66" i="33" l="1"/>
  <c r="C63" i="33"/>
  <c r="C112" i="33" l="1"/>
  <c r="I63" i="17"/>
  <c r="G63" i="17"/>
  <c r="C68" i="17"/>
  <c r="F21" i="29"/>
  <c r="F23" i="29"/>
  <c r="E20" i="29"/>
  <c r="E33" i="29" s="1"/>
  <c r="D33" i="29"/>
  <c r="F51" i="29"/>
  <c r="F91" i="29" s="1"/>
  <c r="F43" i="29"/>
  <c r="F49" i="29" s="1"/>
  <c r="E43" i="29"/>
  <c r="E49" i="29" s="1"/>
  <c r="E51" i="29"/>
  <c r="E57" i="29"/>
  <c r="P77" i="29"/>
  <c r="E58" i="29"/>
  <c r="P76" i="29"/>
  <c r="P75" i="29"/>
  <c r="E60" i="29"/>
  <c r="D51" i="29"/>
  <c r="D91" i="29" s="1"/>
  <c r="E91" i="29" l="1"/>
  <c r="C65" i="17" l="1"/>
  <c r="C66" i="17" l="1"/>
  <c r="C63" i="17"/>
  <c r="C61" i="17"/>
  <c r="P73" i="29"/>
  <c r="P71" i="29"/>
  <c r="P70" i="29"/>
  <c r="P52" i="29"/>
  <c r="P51" i="29"/>
  <c r="P42" i="29"/>
  <c r="D18" i="29"/>
  <c r="D34" i="29" s="1"/>
  <c r="E18" i="29"/>
  <c r="F18" i="29"/>
  <c r="M91" i="29"/>
  <c r="M49" i="29"/>
  <c r="M33" i="29"/>
  <c r="M18" i="29"/>
  <c r="C156" i="17" l="1"/>
  <c r="D158" i="17" s="1"/>
  <c r="D5" i="33" s="1"/>
  <c r="E34" i="29"/>
  <c r="F33" i="29"/>
  <c r="P90" i="29"/>
  <c r="P48" i="29"/>
  <c r="P47" i="29"/>
  <c r="P45" i="29"/>
  <c r="P44" i="29"/>
  <c r="P41" i="29"/>
  <c r="P32" i="29"/>
  <c r="P30" i="29"/>
  <c r="P29" i="29"/>
  <c r="P28" i="29"/>
  <c r="P27" i="29"/>
  <c r="P25" i="29"/>
  <c r="P24" i="29"/>
  <c r="P22" i="29"/>
  <c r="P21" i="29"/>
  <c r="J18" i="29"/>
  <c r="G18" i="29"/>
  <c r="P16" i="29"/>
  <c r="P15" i="29"/>
  <c r="P14" i="29"/>
  <c r="P13" i="29"/>
  <c r="P12" i="29"/>
  <c r="P11" i="29"/>
  <c r="P10" i="29"/>
  <c r="P9" i="29"/>
  <c r="P8" i="29"/>
  <c r="P7" i="29"/>
  <c r="D111" i="33" l="1"/>
  <c r="D114" i="33" s="1"/>
  <c r="F34" i="29"/>
  <c r="P34" i="29" s="1"/>
  <c r="J49" i="29"/>
  <c r="P46" i="29"/>
  <c r="P74" i="29"/>
  <c r="P91" i="29" s="1"/>
  <c r="G49" i="29"/>
  <c r="J33" i="29"/>
  <c r="G33" i="29"/>
  <c r="G34" i="29" s="1"/>
  <c r="D49" i="29"/>
  <c r="D92" i="29" s="1"/>
  <c r="E92" i="29" s="1"/>
  <c r="F92" i="29" s="1"/>
  <c r="P43" i="29"/>
  <c r="J91" i="29"/>
  <c r="G91" i="29"/>
  <c r="P17" i="29"/>
  <c r="P18" i="29" s="1"/>
  <c r="P20" i="29"/>
  <c r="P23" i="29"/>
  <c r="G9" i="18"/>
  <c r="D5" i="34" l="1"/>
  <c r="D102" i="34" s="1"/>
  <c r="D105" i="34" s="1"/>
  <c r="D92" i="35"/>
  <c r="P49" i="29"/>
  <c r="P92" i="29" s="1"/>
  <c r="P93" i="29" s="1"/>
  <c r="P95" i="29" s="1"/>
  <c r="G92" i="29"/>
  <c r="J92" i="29" s="1"/>
  <c r="M92" i="29" s="1"/>
  <c r="J34" i="29"/>
  <c r="M34" i="29" s="1"/>
  <c r="P33" i="29"/>
  <c r="G12" i="18"/>
  <c r="G13" i="18"/>
  <c r="G57" i="28" l="1"/>
  <c r="E57" i="28"/>
  <c r="C5" i="27" l="1"/>
  <c r="D5" i="18"/>
  <c r="D9" i="18" s="1"/>
  <c r="D21" i="18" s="1"/>
  <c r="C7" i="27" l="1"/>
  <c r="C10" i="27" l="1"/>
  <c r="G17" i="18" s="1"/>
  <c r="G19" i="18" s="1"/>
  <c r="G21" i="18" s="1"/>
  <c r="G22" i="18" s="1"/>
</calcChain>
</file>

<file path=xl/comments1.xml><?xml version="1.0" encoding="utf-8"?>
<comments xmlns="http://schemas.openxmlformats.org/spreadsheetml/2006/main">
  <authors>
    <author/>
  </authors>
  <commentList>
    <comment ref="C20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salary with ph and hoa 
</t>
        </r>
      </text>
    </comment>
  </commentList>
</comments>
</file>

<file path=xl/comments2.xml><?xml version="1.0" encoding="utf-8"?>
<comments xmlns="http://schemas.openxmlformats.org/spreadsheetml/2006/main">
  <authors>
    <author>El Cantil</author>
  </authors>
  <commentList>
    <comment ref="G77" authorId="0" shapeId="0">
      <text>
        <r>
          <rPr>
            <sz val="9"/>
            <color indexed="81"/>
            <rFont val="Tahoma"/>
            <family val="2"/>
          </rPr>
          <t xml:space="preserve">tc 15.48 x 1 usd pagado en pesos $4564.10
dlls $294.66
</t>
        </r>
      </text>
    </comment>
    <comment ref="I78" authorId="0" shapeId="0">
      <text>
        <r>
          <rPr>
            <sz val="9"/>
            <color indexed="81"/>
            <rFont val="Tahoma"/>
            <family val="2"/>
          </rPr>
          <t xml:space="preserve">2 bombas y motores de 7.5 hp para uso en sisterna de agua sur 
</t>
        </r>
      </text>
    </comment>
    <comment ref="K79" authorId="0" shapeId="0">
      <text>
        <r>
          <rPr>
            <b/>
            <sz val="9"/>
            <color indexed="81"/>
            <rFont val="Tahoma"/>
            <family val="2"/>
          </rPr>
          <t>tc 15.3714 pago fact #303</t>
        </r>
      </text>
    </comment>
  </commentList>
</comments>
</file>

<file path=xl/sharedStrings.xml><?xml version="1.0" encoding="utf-8"?>
<sst xmlns="http://schemas.openxmlformats.org/spreadsheetml/2006/main" count="926" uniqueCount="436">
  <si>
    <t>1 st QUARTER</t>
  </si>
  <si>
    <t>2nd QUARTER</t>
  </si>
  <si>
    <t>3nd QUARTER</t>
  </si>
  <si>
    <t>YEAR</t>
  </si>
  <si>
    <t>INCOMES</t>
  </si>
  <si>
    <t>SOUTH</t>
  </si>
  <si>
    <t>NORTH</t>
  </si>
  <si>
    <t>EXPENSES</t>
  </si>
  <si>
    <t>Suma Totales</t>
  </si>
  <si>
    <t>CONCEPTO</t>
  </si>
  <si>
    <t>DEBIT</t>
  </si>
  <si>
    <t>CREDIT</t>
  </si>
  <si>
    <t>L-A</t>
  </si>
  <si>
    <t>L-B</t>
  </si>
  <si>
    <t>L-C</t>
  </si>
  <si>
    <t>3-A</t>
  </si>
  <si>
    <t>3-B</t>
  </si>
  <si>
    <t>3-C</t>
  </si>
  <si>
    <t>4-A</t>
  </si>
  <si>
    <t>4-B</t>
  </si>
  <si>
    <t>4-C</t>
  </si>
  <si>
    <t>5-A</t>
  </si>
  <si>
    <t>5-B</t>
  </si>
  <si>
    <t>5-C</t>
  </si>
  <si>
    <t>6-A</t>
  </si>
  <si>
    <t>6-B</t>
  </si>
  <si>
    <t>6-C</t>
  </si>
  <si>
    <t>7-A</t>
  </si>
  <si>
    <t>7-B</t>
  </si>
  <si>
    <t>7-C</t>
  </si>
  <si>
    <t>PH-A</t>
  </si>
  <si>
    <t>PH-B</t>
  </si>
  <si>
    <t>PH-C</t>
  </si>
  <si>
    <t xml:space="preserve">LA-N </t>
  </si>
  <si>
    <t xml:space="preserve">LB-N </t>
  </si>
  <si>
    <t xml:space="preserve">LC-N </t>
  </si>
  <si>
    <t>LD-N</t>
  </si>
  <si>
    <t>2A-N</t>
  </si>
  <si>
    <t>2B-N</t>
  </si>
  <si>
    <t>2C-N</t>
  </si>
  <si>
    <t>3A-N</t>
  </si>
  <si>
    <t>3B-N</t>
  </si>
  <si>
    <t>3C-N</t>
  </si>
  <si>
    <t>4A-N</t>
  </si>
  <si>
    <t xml:space="preserve">4B-N </t>
  </si>
  <si>
    <t xml:space="preserve">4C-N </t>
  </si>
  <si>
    <t>5A-N</t>
  </si>
  <si>
    <t>5B-N</t>
  </si>
  <si>
    <t>5C-N</t>
  </si>
  <si>
    <t>6A-N</t>
  </si>
  <si>
    <t xml:space="preserve">6B-N </t>
  </si>
  <si>
    <t>6C-N</t>
  </si>
  <si>
    <t>7A-N</t>
  </si>
  <si>
    <t xml:space="preserve">7B-N </t>
  </si>
  <si>
    <t xml:space="preserve">7C-N </t>
  </si>
  <si>
    <t xml:space="preserve">7D-N </t>
  </si>
  <si>
    <t xml:space="preserve">PHA-N </t>
  </si>
  <si>
    <t xml:space="preserve">PHB-N </t>
  </si>
  <si>
    <t xml:space="preserve">PHC-N </t>
  </si>
  <si>
    <t>9AN</t>
  </si>
  <si>
    <t>9BN</t>
  </si>
  <si>
    <t>Bank Commissions  /Comision del banco</t>
  </si>
  <si>
    <t>TOTAL DEBITS</t>
  </si>
  <si>
    <t>CONCEPT</t>
  </si>
  <si>
    <t>ACCOUNTS PAYABLE</t>
  </si>
  <si>
    <t>ASSETS</t>
  </si>
  <si>
    <t>AMOUNT</t>
  </si>
  <si>
    <t>SOCIAL SECURITY</t>
  </si>
  <si>
    <t>TAXES PAYABLE</t>
  </si>
  <si>
    <t>THE SMITH AND WENSVEEN VACATION RENTAL, LLC</t>
  </si>
  <si>
    <t>EL CANTIL CONDOMINIOS SA DE CV</t>
  </si>
  <si>
    <t>SOL Y LUNA INVESTMENTS, LLC</t>
  </si>
  <si>
    <t>CRISTOPHER MICHAEL SUTTON Y CAROLYN JANE SUTTON</t>
  </si>
  <si>
    <t>MANAN 4A EL CANTIL SUR, S DE RL DE CV</t>
  </si>
  <si>
    <t>EL CANTIL 4B, LLC</t>
  </si>
  <si>
    <t>EL CANTIL 6BS PROPERTIES, LLC</t>
  </si>
  <si>
    <t>TMJE PROPERTIES, LLC</t>
  </si>
  <si>
    <t>GUSTAVO VILDOSOLA RAMOS</t>
  </si>
  <si>
    <t>PURISCH PROPERTIES, LLC</t>
  </si>
  <si>
    <t>KANDY JEAN STAHL</t>
  </si>
  <si>
    <t>RAMON VILLANUEVA LOPEZ</t>
  </si>
  <si>
    <t>ROBERTH LEE BALGENORTH, MICHAELA EDITH ELLA BALGENORT, SIDNEY CHARLES STOLPER</t>
  </si>
  <si>
    <t>DORIS HOLTER</t>
  </si>
  <si>
    <t xml:space="preserve">BEGINNING BALANCE </t>
  </si>
  <si>
    <t>DANIEL JOSEPH KLIETHERMES AND COLLEN FAYE KLIETHERMES</t>
  </si>
  <si>
    <t>DANIEL HARRISON HARTMAN AND GENEVIEVE HARTMAN</t>
  </si>
  <si>
    <t>JAIME ALBERTO OLMO AND NORMA IRIS PEDRAZA</t>
  </si>
  <si>
    <t>WILLIAM MARTIN BRYAN AND HEATHER LYNNE BRYAN</t>
  </si>
  <si>
    <t>LYNN SUSAN KAY AND MARK EDWARD KAY</t>
  </si>
  <si>
    <t>ROBERT WALTER SCHOENTHALER AND MARY FORSTER SCHOENTHALER</t>
  </si>
  <si>
    <t>JERRY ALAN JACOBS AND DIANE LYN JACOBS</t>
  </si>
  <si>
    <t>JOAN HILDA BACZYNSKI AND GEORGE JOHN BACZYNSKI</t>
  </si>
  <si>
    <t>JEAN MARIE BRILL AND MICHAEL JON BRILL</t>
  </si>
  <si>
    <t>THOMAS RICHARD KIECKHAFER AND TRISHA LEE KIECKHAPER</t>
  </si>
  <si>
    <t>REGINA BONESO AND ROBERT MITCHELL BONESO</t>
  </si>
  <si>
    <t>MICHAEL EDWARD JENSSEN</t>
  </si>
  <si>
    <t>EL CANTIL S.A. DE C.V.</t>
  </si>
  <si>
    <t>HOA GENERAL</t>
  </si>
  <si>
    <t>SERVICES</t>
  </si>
  <si>
    <t xml:space="preserve">DAILY GENERAL MAINTENANCE </t>
  </si>
  <si>
    <t xml:space="preserve">Iva  Tax </t>
  </si>
  <si>
    <t>RETENCION ISR</t>
  </si>
  <si>
    <t>LIABILITIES + PROFIT (LOSS)</t>
  </si>
  <si>
    <t>CONDO FEE</t>
  </si>
  <si>
    <t>Exchange rate</t>
  </si>
  <si>
    <t>NET LOSS</t>
  </si>
  <si>
    <t>EL CANTIL HOA, A.C., GENERAL ACCOUNT</t>
  </si>
  <si>
    <t>NET LOSS 2011-2012</t>
  </si>
  <si>
    <t>NET LOSS 2012-2013</t>
  </si>
  <si>
    <t>HOA banamex 9003904 DLLS</t>
  </si>
  <si>
    <t>HOA banamex 1266696 M.N.</t>
  </si>
  <si>
    <t>TOTAL BANK</t>
  </si>
  <si>
    <t xml:space="preserve"> </t>
  </si>
  <si>
    <t xml:space="preserve">   PAYABLE TO  RESERVE ACCT</t>
  </si>
  <si>
    <t>Balance Sheet</t>
  </si>
  <si>
    <t xml:space="preserve">P&amp;L , STATEMENT </t>
  </si>
  <si>
    <t>RESERVE</t>
  </si>
  <si>
    <t>DIFERENCE EXCHANGE RATE</t>
  </si>
  <si>
    <t>anexos</t>
  </si>
  <si>
    <t>GM</t>
  </si>
  <si>
    <t>OTHERS</t>
  </si>
  <si>
    <t>BEACH REPAIR</t>
  </si>
  <si>
    <t>HOA RESERVE 3Q</t>
  </si>
  <si>
    <t>HOA RESEVE 2Q</t>
  </si>
  <si>
    <t>TOTAL NET OR LOSS</t>
  </si>
  <si>
    <t>DEPOSITOS</t>
  </si>
  <si>
    <t>BEGINING</t>
  </si>
  <si>
    <t>HOA RESERVE 3904 DLLS</t>
  </si>
  <si>
    <t>PRIMA GROUP</t>
  </si>
  <si>
    <t>COZ CONSTRU 3963 DLLS</t>
  </si>
  <si>
    <t>PRIMA HOLDING 2 3955 DLLS</t>
  </si>
  <si>
    <t>PRIMA HOLDING 2 3947 DLLS</t>
  </si>
  <si>
    <t>PURISCH</t>
  </si>
  <si>
    <t>EFECTIVO</t>
  </si>
  <si>
    <t>RETIROS</t>
  </si>
  <si>
    <t>HOA GENERAL 6696 MN</t>
  </si>
  <si>
    <t>HOA RESERVA 3912 DLLS</t>
  </si>
  <si>
    <t>HOA GENERAL 3904 DLLS</t>
  </si>
  <si>
    <t>EL CANTIL CONDO 8944 MN</t>
  </si>
  <si>
    <t>DEPOSITO EFECTIVO</t>
  </si>
  <si>
    <t>DEPOSITO MIXTO</t>
  </si>
  <si>
    <t>CONVAMEX</t>
  </si>
  <si>
    <t>ELMAR EVERARDO VERA</t>
  </si>
  <si>
    <t>MANUEL JESUS UC BOTE</t>
  </si>
  <si>
    <t>SALDO FINAL 4667086</t>
  </si>
  <si>
    <t>SALDO FINAL EN DLLS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</si>
  <si>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</si>
  <si>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</si>
  <si>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</si>
  <si>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</si>
  <si>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</si>
  <si>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</si>
  <si>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</si>
  <si>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</si>
  <si>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</si>
  <si>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</si>
  <si>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</si>
  <si>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</si>
  <si>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4th QUARTER</t>
  </si>
  <si>
    <t>CH:004</t>
  </si>
  <si>
    <t>COMISIONES BANCARIAS</t>
  </si>
  <si>
    <t>JOSE MARIA FERNANDEZ</t>
  </si>
  <si>
    <t>DATE</t>
  </si>
  <si>
    <t>T.C.</t>
  </si>
  <si>
    <t>EL CANTIL ADMIN</t>
  </si>
  <si>
    <t>EXTERNAL TELEPHONE SERVICE AND REPAIR</t>
  </si>
  <si>
    <t xml:space="preserve">BANK </t>
  </si>
  <si>
    <t>COMISION AGUA POTABLE</t>
  </si>
  <si>
    <t>CH:64</t>
  </si>
  <si>
    <t>CH:65</t>
  </si>
  <si>
    <t>ELEVADORES OTIS</t>
  </si>
  <si>
    <t>IMSS, RCV, INFONAVIT</t>
  </si>
  <si>
    <t>CH:66</t>
  </si>
  <si>
    <t>HUGO SALAZAR</t>
  </si>
  <si>
    <t>PAULINO DELFINO BARRIOS</t>
  </si>
  <si>
    <t>EDGAR ARTURO LAGUNAS</t>
  </si>
  <si>
    <t>CH:67</t>
  </si>
  <si>
    <t>CH:68</t>
  </si>
  <si>
    <t>IMPUESTOS SAT</t>
  </si>
  <si>
    <t>ALAN CRAIG DANNERMAN</t>
  </si>
  <si>
    <t>CH:69</t>
  </si>
  <si>
    <t>CH:70</t>
  </si>
  <si>
    <t>MODELO DE COZUMEL</t>
  </si>
  <si>
    <t>CH:72</t>
  </si>
  <si>
    <t>CH:74</t>
  </si>
  <si>
    <t>CH:75</t>
  </si>
  <si>
    <t>MONICA LAURA SAUZA</t>
  </si>
  <si>
    <t>CH:76</t>
  </si>
  <si>
    <t>MANUEL IRVING GARCIA</t>
  </si>
  <si>
    <t>CTA. 890 9003912 DLLS</t>
  </si>
  <si>
    <t>SALDO FINAL 890 9003912</t>
  </si>
  <si>
    <t>CTA. 7004-4667086</t>
  </si>
  <si>
    <t>SALDO EN BANCOS AT 30/NOVEMBER 2013</t>
  </si>
  <si>
    <t>CONCILIACION BANCARIA FISCAL YEAR SEP-13 TO AGO-14</t>
  </si>
  <si>
    <t>EL CANTIL HOA, A.C. (GENERAL)</t>
  </si>
  <si>
    <t>AIR ACCONDITIONAL</t>
  </si>
  <si>
    <t>trabajos de reparacion escalera por puerta rest. Torre norte</t>
  </si>
  <si>
    <t>sellar filtracion de agua techo torre sur</t>
  </si>
  <si>
    <t>filtracion de agua techo/azotea norte</t>
  </si>
  <si>
    <t>trabajos de retoque de pintura externo en balcon</t>
  </si>
  <si>
    <t>reparacion de ventana pasillo</t>
  </si>
  <si>
    <t>instalacion de bomba sumergible en carcamo torre norte</t>
  </si>
  <si>
    <t>resane y tapar agujeros en pared de marco elevador</t>
  </si>
  <si>
    <t xml:space="preserve">trabajos de resane del dueco del a/c </t>
  </si>
  <si>
    <t>instalacion de medidores de agua, PHB-N</t>
  </si>
  <si>
    <t>instalacion de medidores de agua, 6B-N</t>
  </si>
  <si>
    <t>instalacion de medidores de agua, 6CN</t>
  </si>
  <si>
    <t>pintura de puerta ubicado en pasillo PHCS</t>
  </si>
  <si>
    <t>pintura en puertas 5a-s</t>
  </si>
  <si>
    <t>albañileria base de asiento banca lado de calle torre sur</t>
  </si>
  <si>
    <t>instalacion de medidores de auga 7a-n</t>
  </si>
  <si>
    <t>instalacion de medidores de auga 7j-n</t>
  </si>
  <si>
    <t>instalacion de medidores de auga phc-n</t>
  </si>
  <si>
    <t>instalacion de medidores de auga 7gn</t>
  </si>
  <si>
    <t>instalacion de medidores de auga 7hn</t>
  </si>
  <si>
    <t>instalacion de medidores de auga 4AN</t>
  </si>
  <si>
    <t>trabajos de retoque areas comunes, muro jardineria</t>
  </si>
  <si>
    <t>levantar piso recolocar piso nuevo</t>
  </si>
  <si>
    <t>INSTALACIÓN DE MEDIDOR DE AGUA, LCN</t>
  </si>
  <si>
    <t>COMPRA DE SISTEMA UV</t>
  </si>
  <si>
    <t>INSTALACIÓN DE MEDIDOR DE AGUA, 2AN</t>
  </si>
  <si>
    <t>PINTURA POSTES MANTTO. AREA ALBERCA Y PLAYA</t>
  </si>
  <si>
    <t>COMPRA DE 1 PAR DE GUANTES PARA USO LIMPIEZA</t>
  </si>
  <si>
    <t>INSTALACIÓN DE MEDIDOR DE AGUA, 3AS</t>
  </si>
  <si>
    <t>INSTALACIÓN DE MEDIDOR DE AGUA, 3CS</t>
  </si>
  <si>
    <t>INSTALACIÓN DE MEDIDOR DE AGUA, 4CS</t>
  </si>
  <si>
    <t>TRABAJOS DE PINTURA EN BALCON, PAREDES Y TECHO, PLAFON</t>
  </si>
  <si>
    <t>PICAR Y RESANAR Y PINTURA DE VARILLA EN MURO</t>
  </si>
  <si>
    <t>INTALACION DE DUCTOS PARA CALENTADOR DE AGUA</t>
  </si>
  <si>
    <t>INSTALACIÓN DE MEDIDOR DE AGUA, 4AS</t>
  </si>
  <si>
    <t>BOMBAS DE AGUA SOTANO SUR</t>
  </si>
  <si>
    <t>INSTALACION DE MEDIDOR DE AGUA, 6CS</t>
  </si>
  <si>
    <t>INSTALACION DE MEDIDOR DE AGUA, 5AS</t>
  </si>
  <si>
    <t>INSTALACION DE MEDIDOR DE AGUA, 5BN</t>
  </si>
  <si>
    <t>DUCTOS SOBRE TORRE NORTE SELLADO Y PUESTAS DE REJILLAS</t>
  </si>
  <si>
    <t>INSTALACION DE MEDIDOR DE AGUA, PHAN</t>
  </si>
  <si>
    <t>INSTALACION DE MEDIDOR DE AGUA, 6BS</t>
  </si>
  <si>
    <t>INSTALACION DE MEDIDOR DE AGUA, LAN</t>
  </si>
  <si>
    <t>CAMBIO DE LECTOR DE ELEVADOR</t>
  </si>
  <si>
    <t>SELLAR AGUJEROS EN DUCTOS Y TUBERIAS</t>
  </si>
  <si>
    <t>INSTALACION DE MEDIDOR DE AGUA, LCS</t>
  </si>
  <si>
    <t>INSTALACION DE MEDIDOR DE AGUA, 7AS</t>
  </si>
  <si>
    <t>INSTALACION DE MEDIDOR DE AGUA, 7BS</t>
  </si>
  <si>
    <t>LECTOR DE ELEVADOR</t>
  </si>
  <si>
    <t>INSTALACION DE MEDIDOR DE AGUA, 3BS</t>
  </si>
  <si>
    <t>importación de 50 medidores de agua</t>
  </si>
  <si>
    <t>compra de calibrador</t>
  </si>
  <si>
    <t>bomba de agua mansion</t>
  </si>
  <si>
    <t>trabajos raspado y pintura 2 rejas</t>
  </si>
  <si>
    <t>trabajos de pintura de puertas metalicas y brazos 2 puertas</t>
  </si>
  <si>
    <t>trabajos de pintura  paredes y muro</t>
  </si>
  <si>
    <t>bancas/jardineria lado calle sur y norte</t>
  </si>
  <si>
    <t>instalación de medidor de agua, 5C-S</t>
  </si>
  <si>
    <t>instalación de medidor de agua, 6A-S</t>
  </si>
  <si>
    <t>instalación de medidor de agua, PHC-S</t>
  </si>
  <si>
    <t>reinstalacion limpieza reconexion tuberia</t>
  </si>
  <si>
    <t>revision e instalación de ultravioleta</t>
  </si>
  <si>
    <t>compra de tubo galvanizado para andador alberca</t>
  </si>
  <si>
    <t>compra de interruptor para uso en lampara de alberca</t>
  </si>
  <si>
    <t>instalación valvulas celenoides</t>
  </si>
  <si>
    <t>piso alberca/ colocación de reja del cuerto bomba/pintura y resane bordes de alberca</t>
  </si>
  <si>
    <t>reparación de fuga de agua en tuberia</t>
  </si>
  <si>
    <t>instalación de medidor de agua, 2B-N</t>
  </si>
  <si>
    <t>trabajos de pintura puertas de acceso a escaleras torre nte</t>
  </si>
  <si>
    <t>trabajos de pintura en escaleras torre norte y sur</t>
  </si>
  <si>
    <t>instalaciòn medidor de agua, PHA-S</t>
  </si>
  <si>
    <t>instalaciòn medidor de agua, 4B-S</t>
  </si>
  <si>
    <t>fuga de agua tanque de suavizador torre sur</t>
  </si>
  <si>
    <t>instalaciòn medidor de agua, 5B-S</t>
  </si>
  <si>
    <t>trabajos de pintura, paredes, pasillos, sur y norte</t>
  </si>
  <si>
    <t>instalación medidor de agua, PHB-S</t>
  </si>
  <si>
    <t>reparación de reja y trabajos de herreria</t>
  </si>
  <si>
    <t>40 bultos de sal</t>
  </si>
  <si>
    <t>instalaciòn medidor de agua, 5C-S</t>
  </si>
  <si>
    <t>cambio de instalación de una tuerca union, sistema ultravioleta</t>
  </si>
  <si>
    <t>Manuel Jesus Uc Bote</t>
  </si>
  <si>
    <t>Gregorio Mendoza</t>
  </si>
  <si>
    <t>Jose Maria Fernandez Gea</t>
  </si>
  <si>
    <t>HOA RESERVE ACCOUNT</t>
  </si>
  <si>
    <t>trabajos de pintura rejas garage  torre norte</t>
  </si>
  <si>
    <t>trabajos de pintura fuente de agua norte</t>
  </si>
  <si>
    <t>instalación de 20 mts. Manguera de luz</t>
  </si>
  <si>
    <t>trabajos de pintura paredes dentro el cuadro de filtros, torre sur</t>
  </si>
  <si>
    <t>compra de lamina para tapar reja de calentador de agua</t>
  </si>
  <si>
    <t>trabajos de pintura de lamina de bodega del calentador de agua</t>
  </si>
  <si>
    <t>cambio de conector hembra</t>
  </si>
  <si>
    <t>instalacion de valvula check y la bomba nte y sur</t>
  </si>
  <si>
    <t>instalacion de manguera de luces en palmeras playa nte</t>
  </si>
  <si>
    <t>instalacion de nueva reja para garage sur</t>
  </si>
  <si>
    <t>trabajos de pintura reja torre sur</t>
  </si>
  <si>
    <t>trabajos de pintura en escalera de subestacion</t>
  </si>
  <si>
    <t>pintura de puerta de la planta de emergencia</t>
  </si>
  <si>
    <t>lampra de sotano sur, instalacion nuevo balastro y nuevas lamparas</t>
  </si>
  <si>
    <t xml:space="preserve">elaboración e instalación de tapa de registro sotano sur </t>
  </si>
  <si>
    <t xml:space="preserve">servicio de limpieza elevador no. 4 lector de tarjeta, limpieza terminales </t>
  </si>
  <si>
    <t>servicios de limpiez de metal en elevadores torre sur y norte</t>
  </si>
  <si>
    <t>servicios de reparación de sombrilla y camastros</t>
  </si>
  <si>
    <t>compra de arena silla 50 kgs</t>
  </si>
  <si>
    <t>compra de motor pentek</t>
  </si>
  <si>
    <t xml:space="preserve">reemplazo de el calentador </t>
  </si>
  <si>
    <t>pintura de fachada torre sur</t>
  </si>
  <si>
    <t>compra de barredora, para uso alberca</t>
  </si>
  <si>
    <t>se cambio cable para alberca</t>
  </si>
  <si>
    <t>chambrana de puerta se desprendio del muro</t>
  </si>
  <si>
    <t>cambio de lampara en bodega de mantenimiento</t>
  </si>
  <si>
    <t>cambio de balastro y lampara sotano sur</t>
  </si>
  <si>
    <t>instalacion de chispero calentador de alberca</t>
  </si>
  <si>
    <t>filtro con valvula cambio de cabezal</t>
  </si>
  <si>
    <t>colocacion de arena a filtro de alberca</t>
  </si>
  <si>
    <t>instalacion de motor de refrigerador y limpieza de manguera</t>
  </si>
  <si>
    <t>re-programacion del panel de control de lavadora</t>
  </si>
  <si>
    <t>reparacion de ventana de marco 1/2 baño</t>
  </si>
  <si>
    <t xml:space="preserve">taladr de 3 postes de concreto para insertar varilla </t>
  </si>
  <si>
    <t>trabajos de pintura en puerta principal lado de afuera</t>
  </si>
  <si>
    <t xml:space="preserve">remover el filtro de alberca viejo e instalacion </t>
  </si>
  <si>
    <t>modifiacion de tuberia para instaldor de filtro</t>
  </si>
  <si>
    <t>cambio de tarjeta de bombas del sistema norte</t>
  </si>
  <si>
    <t>ch:77</t>
  </si>
  <si>
    <t>ch:78</t>
  </si>
  <si>
    <t>ch:79</t>
  </si>
  <si>
    <t>ch:80</t>
  </si>
  <si>
    <t>ch:81</t>
  </si>
  <si>
    <t>ch:82</t>
  </si>
  <si>
    <t>pend. X identificar</t>
  </si>
  <si>
    <t>HOLBOX</t>
  </si>
  <si>
    <t>DESPACHO MARTIN</t>
  </si>
  <si>
    <t>CH:83</t>
  </si>
  <si>
    <t>ch:084</t>
  </si>
  <si>
    <t>ROCIA (UNIFORMES)</t>
  </si>
  <si>
    <t>HOA RESERVE STATEMENT  DECEMBER 2013, JANUARY, FEBRUARY 2014</t>
  </si>
  <si>
    <t xml:space="preserve">  HOA RESERVE STATEMENT  SEPTEMBER,OCTOBER,NOVEMBER, 2013</t>
  </si>
  <si>
    <t>Balance   2nd  QUARTER     HOA RESERVE ACCOUNT</t>
  </si>
  <si>
    <t>Balance  2nd QUARTER RESERVE HOA ACCOUNT</t>
  </si>
  <si>
    <t>Balance  1st  QUARTER     HOA RESERVE ACCOUNT</t>
  </si>
  <si>
    <t>Balance  1st QUARTER RESERVE HOA ACCOUNT</t>
  </si>
  <si>
    <t>HOA RESERVE STATEMENT  MARCH, APRIL, MAY 2014</t>
  </si>
  <si>
    <t>AJUSTE DE HORA, LOBBY NTE</t>
  </si>
  <si>
    <t>LIMPIEZA SOTANO NORTE</t>
  </si>
  <si>
    <t>COMPOSTURA DE BASES DE SOMBRILLA DE PLAYA</t>
  </si>
  <si>
    <t>CAMBIO DE UN TIMER 2.2 V DEL BOYLER JACUZZI</t>
  </si>
  <si>
    <t>EXTRACTOR AZOTEA SUR, INSTALACION DE NUEVO</t>
  </si>
  <si>
    <t>CAMBIO DE FOCOS PASILLO TORRE NTE</t>
  </si>
  <si>
    <t>Bajada y Subida Reja de Garage Norte</t>
  </si>
  <si>
    <t>Instalacion de valvula de llenado cisterna de agua norte</t>
  </si>
  <si>
    <t>Trabajos de pintura aplicación de pintura en reja norte</t>
  </si>
  <si>
    <t>trabajos de pintura base sombrilla alberca</t>
  </si>
  <si>
    <t>TRABAJO DE CAMBIO DE HERRERIA EN BALCONES POR ALUMINIO</t>
  </si>
  <si>
    <t>RETOQUE DE PINTURA EN ARCOS AFUERA/EXTERIOR BALCON</t>
  </si>
  <si>
    <t>TRABAJOS DE MANTTO. EN HIDRONEUMATICO, INTALAR LLAVA DE PURGA</t>
  </si>
  <si>
    <t>PINTAR TERRAZA BALCON PAREDES, TRABAJOS DE PINTURA EN BALCONES</t>
  </si>
  <si>
    <t>POWER GRAVA Y ARENA A FILTROS DE LA ALBERCA</t>
  </si>
  <si>
    <t>CAMBIO DE FUID MASTER COMBO VALVULA PARA 1/2 BAÑO SOTANO</t>
  </si>
  <si>
    <t>PINTURA DE PUERTA EN BAÑO SOTANO SUR, Y COLOCACION DE CHAMBRANA EN MARCO DE PUERTA</t>
  </si>
  <si>
    <t>CONSTRUCCION RESPIRADERO PARA EL CALENTADOR DE ALBERCA</t>
  </si>
  <si>
    <t>REPARAR GRIETAS AFUERA EN RAMPA BALCON</t>
  </si>
  <si>
    <t>INSTALACION EQUIPO UV NUEVO</t>
  </si>
  <si>
    <t>REPARACION BASE DE SOMBRILLA METALICA DE ALBERCA</t>
  </si>
  <si>
    <t>TRABAJOS DE PLOMERIA PARA CAMBIAR CONECCIONES CPVC EN TUBERIA DE BOMBAS, SISTERNA SUR POR FUGA DE AGUA</t>
  </si>
  <si>
    <t xml:space="preserve">DESMONTAJE BARANDAL EN BALCON ALUMINIO E INSTALACION </t>
  </si>
  <si>
    <t>sacar arena y grana y lavado filtros</t>
  </si>
  <si>
    <t xml:space="preserve">TV CABLE SYSTEM </t>
  </si>
  <si>
    <t>the bank fees were eliminated</t>
  </si>
  <si>
    <t>Hugo Salazar aA72 bonus bill the balance was covered by the general account</t>
  </si>
  <si>
    <t>FRANK DOONAN</t>
  </si>
  <si>
    <t>SID STOLPER</t>
  </si>
  <si>
    <t>WILLIAM MENCAROW</t>
  </si>
  <si>
    <t>GORDON SWANSON</t>
  </si>
  <si>
    <t>JOSEPH CIOTTI</t>
  </si>
  <si>
    <t>GREGORIO MENDOZA</t>
  </si>
  <si>
    <t>COZ CONSTRU</t>
  </si>
  <si>
    <t>ALBERTO VILLANUEVA MARTIN</t>
  </si>
  <si>
    <t>COMPRA DE OPERACIONES</t>
  </si>
  <si>
    <t>HOA RESERVA 7086 DLLS</t>
  </si>
  <si>
    <t>CH:002</t>
  </si>
  <si>
    <t>cta. 7086</t>
  </si>
  <si>
    <t>EL CANTIL ADMIN 4463</t>
  </si>
  <si>
    <t>PRIMA HOLDING 1 3947 DLLS</t>
  </si>
  <si>
    <t>EL CANTIL ADMIN 4471 DLLS</t>
  </si>
  <si>
    <t>EL CANTIL HOA, A.C. (MAINTENANCE RESERVE)</t>
  </si>
  <si>
    <t>EL CANTIL HOA GENERAL 3904 DLLS</t>
  </si>
  <si>
    <t>CHEQUE 4</t>
  </si>
  <si>
    <t>CHEQUE 3</t>
  </si>
  <si>
    <t>CHEQUE 1</t>
  </si>
  <si>
    <t>REPAIR POOL</t>
  </si>
  <si>
    <t>EXT HOA</t>
  </si>
  <si>
    <t>DIF. PAGO HOA JULIO</t>
  </si>
  <si>
    <t>NO IDENTIFICADO</t>
  </si>
  <si>
    <t>POOL</t>
  </si>
  <si>
    <t>Balance   3th  QUARTER     HOA RESERVE ACCOUNT</t>
  </si>
  <si>
    <t>SALARIES,  itemized!!!</t>
  </si>
  <si>
    <t xml:space="preserve">pesos </t>
  </si>
  <si>
    <t>USD</t>
  </si>
  <si>
    <t>BOBBY FREEMAN AND PETER POOLES</t>
  </si>
  <si>
    <t>GARY GOMOLA</t>
  </si>
  <si>
    <t>RICHARD TREPETA</t>
  </si>
  <si>
    <t>EXPENSE</t>
  </si>
  <si>
    <t>INCOME</t>
  </si>
  <si>
    <t>TOTAL EXPENSES</t>
  </si>
  <si>
    <t>TOTAL INCOMES</t>
  </si>
  <si>
    <t xml:space="preserve"> GENERAL MAINTENANCE   </t>
  </si>
  <si>
    <t>OTHERS   / OTROS</t>
  </si>
  <si>
    <t>HOA RESERVE</t>
  </si>
  <si>
    <t xml:space="preserve">pesos to usd </t>
  </si>
  <si>
    <t xml:space="preserve">Profit or Loss of 2nd QTR </t>
  </si>
  <si>
    <t xml:space="preserve">Hugo  cable service  </t>
  </si>
  <si>
    <t>Repair Pool  i</t>
  </si>
  <si>
    <t>pesos</t>
  </si>
  <si>
    <t>Purchase of lamps  Mag L5071-10-Compra de lamparas led #4759</t>
  </si>
  <si>
    <t>7.5 hp new pentex pumps and motor s -Compra de  2 bombas  y motores de 7.5hp</t>
  </si>
  <si>
    <t>HOA RESERVE STATEMENT  3 third QUARTER ,MARCH,APRIL,MAY ,2015</t>
  </si>
  <si>
    <t>March 17-2015</t>
  </si>
  <si>
    <t>April 10-2015</t>
  </si>
  <si>
    <t>March 31-2015</t>
  </si>
  <si>
    <t>march 31-2015</t>
  </si>
  <si>
    <t>May-5-2015</t>
  </si>
  <si>
    <t>Purchase of lamps and  sterlite UV -compra de bombas y sist, de ultravioleta</t>
  </si>
  <si>
    <t xml:space="preserve">Purchase pressure water pumps-Compra de bombas de agua de presion </t>
  </si>
  <si>
    <t>April-7-2015</t>
  </si>
  <si>
    <t xml:space="preserve">Purchase led lights  29pcs -Compra de lamparas led 29 piezas </t>
  </si>
  <si>
    <t xml:space="preserve">Budgeting of work -Presupuesto de obra </t>
  </si>
  <si>
    <t>April-10-2015</t>
  </si>
  <si>
    <t>emsa Plumbing materials for water system-Compara de materiales de plomeria</t>
  </si>
  <si>
    <t>April-28-2015</t>
  </si>
  <si>
    <t>April-30-2015</t>
  </si>
  <si>
    <t>May 31-2015</t>
  </si>
  <si>
    <t>tc 15.2455</t>
  </si>
  <si>
    <t>tc 15.3714</t>
  </si>
  <si>
    <t>tc 148003</t>
  </si>
  <si>
    <t>tc 14/8003</t>
  </si>
  <si>
    <t>tc 15.0558</t>
  </si>
  <si>
    <t>tc 15.0554</t>
  </si>
  <si>
    <t>tc 15.4893</t>
  </si>
  <si>
    <t xml:space="preserve">Remove and install new metal doors and locks -quitar e instalar nuevas puertas </t>
  </si>
  <si>
    <t xml:space="preserve">y cerraduras </t>
  </si>
  <si>
    <t xml:space="preserve">WILLIAM MENCAROW </t>
  </si>
  <si>
    <t xml:space="preserve">WARD THOMAS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</si>
</sst>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\-??_);_(@_)"/>
    <numFmt numFmtId="166" formatCode="_-* #,##0.00_-;\-* #,##0.00_-;_-* \-??_-;_-@_-"/>
    <numFmt numFmtId="167" formatCode="_-[$€-2]* #,##0.00_-;\-[$€-2]* #,##0.00_-;_-[$€-2]* \-??_-"/>
    <numFmt numFmtId="168" formatCode="_(\$* #,##0.00_);_(\$* \(#,##0.00\);_(\$* \-??_);_(@_)"/>
    <numFmt numFmtId="169" formatCode="_-\$* #,##0.00_-;&quot;-$&quot;* #,##0.00_-;_-\$* \-??_-;_-@_-"/>
    <numFmt numFmtId="170" formatCode="&quot;$&quot;#,##0.00"/>
    <numFmt numFmtId="171" formatCode="dd/mm/yy;@"/>
    <numFmt numFmtId="172" formatCode="_-* #,##0.0000_-;\-* #,##0.0000_-;_-* \-??_-;_-@_-"/>
  </numFmts>
  <fonts count="57" x14ac:knownFonts="1">
    <font>
      <sz val="10"/>
      <name val="Arial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b/>
      <sz val="8"/>
      <color indexed="8"/>
      <name val="Tahoma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37"/>
      <name val="Arial"/>
      <family val="2"/>
      <charset val="1"/>
    </font>
    <font>
      <b/>
      <i/>
      <sz val="9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  <charset val="1"/>
    </font>
    <font>
      <b/>
      <sz val="12"/>
      <name val="Arial"/>
      <family val="2"/>
      <charset val="1"/>
    </font>
    <font>
      <b/>
      <sz val="12"/>
      <color indexed="37"/>
      <name val="Arial"/>
      <family val="2"/>
      <charset val="1"/>
    </font>
    <font>
      <b/>
      <u/>
      <sz val="11"/>
      <name val="Arial"/>
      <family val="2"/>
      <charset val="1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Mangal"/>
      <family val="2"/>
    </font>
    <font>
      <u val="singleAccounting"/>
      <sz val="9"/>
      <name val="Mangal"/>
      <family val="1"/>
    </font>
    <font>
      <sz val="10"/>
      <color theme="9" tint="-0.249977111117893"/>
      <name val="Arial"/>
      <family val="2"/>
      <charset val="1"/>
    </font>
    <font>
      <sz val="9"/>
      <color theme="1"/>
      <name val="Arial Narrow"/>
      <family val="2"/>
    </font>
    <font>
      <sz val="9"/>
      <color rgb="FFFF0000"/>
      <name val="Mang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FF0000"/>
      <name val="Mangal"/>
      <family val="2"/>
    </font>
    <font>
      <b/>
      <sz val="10"/>
      <name val="Mangal"/>
      <family val="1"/>
    </font>
    <font>
      <sz val="9"/>
      <color rgb="FF00B050"/>
      <name val="Mangal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i/>
      <sz val="9"/>
      <name val="Mangal"/>
      <family val="1"/>
    </font>
    <font>
      <sz val="9"/>
      <name val="Mangal"/>
      <family val="1"/>
    </font>
    <font>
      <sz val="9"/>
      <color rgb="FFFF0000"/>
      <name val="Mangal"/>
      <family val="1"/>
    </font>
    <font>
      <sz val="9"/>
      <color rgb="FFFF0000"/>
      <name val="Arial"/>
      <family val="2"/>
      <charset val="1"/>
    </font>
    <font>
      <b/>
      <sz val="9"/>
      <name val="Mangal"/>
      <family val="2"/>
    </font>
    <font>
      <b/>
      <u/>
      <sz val="11"/>
      <name val="Arial"/>
      <family val="2"/>
    </font>
    <font>
      <sz val="10"/>
      <color theme="1"/>
      <name val="Mangal"/>
      <family val="2"/>
    </font>
    <font>
      <b/>
      <sz val="11"/>
      <name val="Arial"/>
      <family val="2"/>
    </font>
    <font>
      <b/>
      <sz val="1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8"/>
      <name val="Mangal"/>
      <family val="2"/>
    </font>
    <font>
      <b/>
      <sz val="8"/>
      <name val="Arial"/>
      <family val="2"/>
    </font>
    <font>
      <sz val="8"/>
      <name val="Mangal"/>
      <family val="2"/>
    </font>
    <font>
      <b/>
      <sz val="8"/>
      <name val="Arial"/>
      <family val="2"/>
      <charset val="1"/>
    </font>
    <font>
      <b/>
      <sz val="8"/>
      <color indexed="37"/>
      <name val="Arial"/>
      <family val="2"/>
      <charset val="1"/>
    </font>
    <font>
      <b/>
      <i/>
      <sz val="8"/>
      <name val="Arial"/>
      <family val="2"/>
      <charset val="1"/>
    </font>
    <font>
      <b/>
      <u/>
      <sz val="8"/>
      <name val="Arial"/>
      <family val="2"/>
      <charset val="1"/>
    </font>
    <font>
      <b/>
      <u/>
      <sz val="8"/>
      <name val="Arial"/>
      <family val="2"/>
    </font>
    <font>
      <sz val="8"/>
      <color rgb="FFFF0000"/>
      <name val="Arial"/>
      <family val="2"/>
      <charset val="1"/>
    </font>
    <font>
      <sz val="8"/>
      <color theme="9" tint="-0.249977111117893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41"/>
      </patternFill>
    </fill>
    <fill>
      <patternFill patternType="solid">
        <fgColor theme="0"/>
        <bgColor indexed="41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4">
    <xf numFmtId="0" fontId="0" fillId="0" borderId="0"/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7" fontId="1" fillId="0" borderId="0" applyFill="0" applyBorder="0" applyAlignment="0" applyProtection="0"/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8" fontId="1" fillId="0" borderId="0" applyFill="0" applyBorder="0" applyAlignment="0" applyProtection="0"/>
    <xf numFmtId="169" fontId="1" fillId="0" borderId="0" applyFill="0" applyBorder="0" applyAlignment="0" applyProtection="0"/>
    <xf numFmtId="0" fontId="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44" fontId="46" fillId="0" borderId="0" applyFont="0" applyFill="0" applyBorder="0" applyAlignment="0" applyProtection="0"/>
  </cellStyleXfs>
  <cellXfs count="335">
    <xf numFmtId="0" fontId="0" fillId="0" borderId="0" xfId="0"/>
    <xf numFmtId="4" fontId="5" fillId="0" borderId="0" xfId="0" applyNumberFormat="1" applyFont="1" applyFill="1" applyBorder="1"/>
    <xf numFmtId="4" fontId="4" fillId="0" borderId="0" xfId="0" applyNumberFormat="1" applyFont="1" applyFill="1" applyBorder="1"/>
    <xf numFmtId="4" fontId="5" fillId="0" borderId="0" xfId="0" applyNumberFormat="1" applyFont="1" applyBorder="1"/>
    <xf numFmtId="4" fontId="5" fillId="0" borderId="0" xfId="0" applyNumberFormat="1" applyFont="1" applyFill="1" applyBorder="1" applyAlignment="1">
      <alignment horizontal="right"/>
    </xf>
    <xf numFmtId="0" fontId="0" fillId="0" borderId="0" xfId="0" applyBorder="1"/>
    <xf numFmtId="4" fontId="4" fillId="0" borderId="0" xfId="0" applyNumberFormat="1" applyFont="1"/>
    <xf numFmtId="4" fontId="4" fillId="0" borderId="0" xfId="0" applyNumberFormat="1" applyFont="1" applyFill="1"/>
    <xf numFmtId="166" fontId="0" fillId="0" borderId="0" xfId="0" applyNumberFormat="1"/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4" fillId="0" borderId="0" xfId="0" applyFont="1" applyFill="1"/>
    <xf numFmtId="0" fontId="14" fillId="0" borderId="0" xfId="0" applyFont="1"/>
    <xf numFmtId="4" fontId="14" fillId="0" borderId="0" xfId="0" applyNumberFormat="1" applyFont="1" applyFill="1" applyBorder="1"/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/>
    <xf numFmtId="4" fontId="5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right"/>
    </xf>
    <xf numFmtId="0" fontId="0" fillId="0" borderId="2" xfId="0" applyBorder="1"/>
    <xf numFmtId="166" fontId="1" fillId="0" borderId="0" xfId="1"/>
    <xf numFmtId="0" fontId="8" fillId="0" borderId="0" xfId="0" applyFont="1" applyBorder="1" applyAlignment="1">
      <alignment horizontal="center"/>
    </xf>
    <xf numFmtId="4" fontId="9" fillId="2" borderId="10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4" fontId="12" fillId="2" borderId="11" xfId="0" applyNumberFormat="1" applyFont="1" applyFill="1" applyBorder="1" applyAlignment="1">
      <alignment horizontal="center"/>
    </xf>
    <xf numFmtId="166" fontId="5" fillId="0" borderId="0" xfId="2" applyNumberFormat="1" applyFont="1" applyFill="1" applyBorder="1" applyAlignment="1" applyProtection="1">
      <alignment horizontal="right"/>
    </xf>
    <xf numFmtId="166" fontId="5" fillId="0" borderId="0" xfId="0" applyNumberFormat="1" applyFont="1" applyFill="1" applyBorder="1" applyAlignment="1">
      <alignment horizontal="right"/>
    </xf>
    <xf numFmtId="4" fontId="5" fillId="3" borderId="0" xfId="0" applyNumberFormat="1" applyFont="1" applyFill="1" applyBorder="1" applyAlignment="1">
      <alignment horizontal="right"/>
    </xf>
    <xf numFmtId="4" fontId="25" fillId="0" borderId="12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0" fontId="0" fillId="0" borderId="3" xfId="0" applyBorder="1"/>
    <xf numFmtId="4" fontId="10" fillId="0" borderId="2" xfId="0" applyNumberFormat="1" applyFont="1" applyFill="1" applyBorder="1" applyAlignment="1">
      <alignment horizontal="right"/>
    </xf>
    <xf numFmtId="4" fontId="13" fillId="0" borderId="3" xfId="0" applyNumberFormat="1" applyFont="1" applyFill="1" applyBorder="1" applyAlignment="1">
      <alignment horizontal="right"/>
    </xf>
    <xf numFmtId="4" fontId="16" fillId="0" borderId="14" xfId="0" applyNumberFormat="1" applyFont="1" applyFill="1" applyBorder="1" applyAlignment="1"/>
    <xf numFmtId="4" fontId="16" fillId="0" borderId="0" xfId="0" applyNumberFormat="1" applyFont="1" applyFill="1" applyBorder="1" applyAlignment="1">
      <alignment horizontal="left" indent="14"/>
    </xf>
    <xf numFmtId="0" fontId="14" fillId="0" borderId="0" xfId="0" applyFont="1" applyBorder="1"/>
    <xf numFmtId="166" fontId="0" fillId="0" borderId="0" xfId="1" applyFont="1"/>
    <xf numFmtId="0" fontId="4" fillId="0" borderId="0" xfId="0" applyFont="1" applyBorder="1" applyAlignment="1"/>
    <xf numFmtId="166" fontId="4" fillId="0" borderId="0" xfId="1" applyFont="1" applyFill="1" applyBorder="1" applyAlignment="1" applyProtection="1"/>
    <xf numFmtId="166" fontId="23" fillId="0" borderId="0" xfId="1" applyFont="1" applyFill="1"/>
    <xf numFmtId="166" fontId="23" fillId="0" borderId="0" xfId="1" applyFont="1"/>
    <xf numFmtId="0" fontId="26" fillId="0" borderId="0" xfId="0" applyFont="1" applyBorder="1" applyAlignment="1">
      <alignment horizontal="left" indent="1"/>
    </xf>
    <xf numFmtId="166" fontId="23" fillId="0" borderId="0" xfId="1" applyFont="1" applyAlignment="1">
      <alignment horizontal="left" indent="1"/>
    </xf>
    <xf numFmtId="4" fontId="4" fillId="0" borderId="16" xfId="0" applyNumberFormat="1" applyFont="1" applyBorder="1"/>
    <xf numFmtId="166" fontId="23" fillId="0" borderId="16" xfId="1" applyFont="1" applyFill="1" applyBorder="1"/>
    <xf numFmtId="166" fontId="23" fillId="0" borderId="16" xfId="1" applyFont="1" applyBorder="1"/>
    <xf numFmtId="4" fontId="4" fillId="0" borderId="17" xfId="0" applyNumberFormat="1" applyFont="1" applyBorder="1"/>
    <xf numFmtId="166" fontId="23" fillId="0" borderId="17" xfId="1" applyFont="1" applyFill="1" applyBorder="1"/>
    <xf numFmtId="166" fontId="23" fillId="0" borderId="17" xfId="1" applyFont="1" applyBorder="1"/>
    <xf numFmtId="166" fontId="24" fillId="0" borderId="0" xfId="1" applyFont="1" applyFill="1"/>
    <xf numFmtId="0" fontId="19" fillId="0" borderId="0" xfId="0" applyFont="1"/>
    <xf numFmtId="166" fontId="14" fillId="0" borderId="0" xfId="1" applyFont="1" applyFill="1" applyBorder="1" applyAlignment="1" applyProtection="1"/>
    <xf numFmtId="0" fontId="29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43" fontId="30" fillId="0" borderId="0" xfId="1" applyNumberFormat="1" applyFont="1"/>
    <xf numFmtId="43" fontId="0" fillId="0" borderId="0" xfId="0" applyNumberFormat="1"/>
    <xf numFmtId="166" fontId="1" fillId="0" borderId="0" xfId="1" applyFill="1" applyBorder="1" applyAlignment="1" applyProtection="1"/>
    <xf numFmtId="166" fontId="31" fillId="0" borderId="0" xfId="1" applyFont="1" applyAlignment="1">
      <alignment horizontal="center"/>
    </xf>
    <xf numFmtId="166" fontId="1" fillId="0" borderId="16" xfId="1" applyFill="1" applyBorder="1"/>
    <xf numFmtId="0" fontId="14" fillId="0" borderId="0" xfId="0" applyFont="1" applyFill="1" applyBorder="1" applyAlignment="1">
      <alignment horizontal="left"/>
    </xf>
    <xf numFmtId="4" fontId="3" fillId="0" borderId="0" xfId="0" applyNumberFormat="1" applyFont="1" applyAlignment="1">
      <alignment horizontal="left" indent="2"/>
    </xf>
    <xf numFmtId="164" fontId="4" fillId="0" borderId="0" xfId="0" applyNumberFormat="1" applyFont="1" applyAlignment="1">
      <alignment horizontal="left"/>
    </xf>
    <xf numFmtId="8" fontId="23" fillId="0" borderId="0" xfId="1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left"/>
    </xf>
    <xf numFmtId="166" fontId="27" fillId="0" borderId="0" xfId="1" applyFont="1" applyFill="1" applyBorder="1"/>
    <xf numFmtId="8" fontId="23" fillId="0" borderId="0" xfId="1" applyNumberFormat="1" applyFont="1" applyFill="1"/>
    <xf numFmtId="166" fontId="32" fillId="0" borderId="0" xfId="1" applyFont="1" applyFill="1"/>
    <xf numFmtId="4" fontId="4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/>
    </xf>
    <xf numFmtId="166" fontId="14" fillId="0" borderId="0" xfId="1" applyFont="1" applyFill="1" applyBorder="1" applyAlignment="1" applyProtection="1">
      <alignment horizontal="left"/>
    </xf>
    <xf numFmtId="166" fontId="33" fillId="0" borderId="0" xfId="1" applyFont="1" applyFill="1" applyBorder="1" applyAlignment="1" applyProtection="1"/>
    <xf numFmtId="166" fontId="24" fillId="0" borderId="0" xfId="1" applyFont="1"/>
    <xf numFmtId="4" fontId="34" fillId="0" borderId="0" xfId="0" applyNumberFormat="1" applyFont="1" applyAlignment="1">
      <alignment horizontal="left" indent="1"/>
    </xf>
    <xf numFmtId="166" fontId="35" fillId="0" borderId="0" xfId="1" applyFont="1" applyFill="1"/>
    <xf numFmtId="0" fontId="26" fillId="0" borderId="0" xfId="0" applyFont="1" applyBorder="1"/>
    <xf numFmtId="164" fontId="32" fillId="0" borderId="0" xfId="1" applyNumberFormat="1" applyFont="1"/>
    <xf numFmtId="166" fontId="36" fillId="0" borderId="0" xfId="1" applyFont="1"/>
    <xf numFmtId="39" fontId="37" fillId="0" borderId="0" xfId="1" applyNumberFormat="1" applyFont="1"/>
    <xf numFmtId="166" fontId="30" fillId="0" borderId="0" xfId="1" applyFont="1" applyFill="1"/>
    <xf numFmtId="166" fontId="37" fillId="0" borderId="0" xfId="1" applyFont="1" applyFill="1" applyAlignment="1">
      <alignment horizontal="center"/>
    </xf>
    <xf numFmtId="166" fontId="38" fillId="0" borderId="0" xfId="1" applyFont="1" applyFill="1" applyBorder="1" applyAlignment="1" applyProtection="1"/>
    <xf numFmtId="166" fontId="23" fillId="0" borderId="0" xfId="1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4" fontId="15" fillId="0" borderId="0" xfId="0" applyNumberFormat="1" applyFont="1"/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/>
    <xf numFmtId="4" fontId="14" fillId="0" borderId="2" xfId="0" applyNumberFormat="1" applyFont="1" applyFill="1" applyBorder="1"/>
    <xf numFmtId="16" fontId="4" fillId="0" borderId="0" xfId="0" applyNumberFormat="1" applyFont="1"/>
    <xf numFmtId="4" fontId="4" fillId="0" borderId="0" xfId="0" applyNumberFormat="1" applyFont="1" applyFill="1" applyBorder="1" applyAlignment="1">
      <alignment horizontal="left" indent="1"/>
    </xf>
    <xf numFmtId="0" fontId="10" fillId="0" borderId="0" xfId="0" applyFont="1"/>
    <xf numFmtId="166" fontId="14" fillId="0" borderId="24" xfId="1" applyFont="1" applyFill="1" applyBorder="1" applyAlignment="1" applyProtection="1"/>
    <xf numFmtId="0" fontId="14" fillId="0" borderId="2" xfId="0" applyFont="1" applyFill="1" applyBorder="1"/>
    <xf numFmtId="0" fontId="13" fillId="0" borderId="0" xfId="0" applyFont="1"/>
    <xf numFmtId="4" fontId="13" fillId="0" borderId="0" xfId="0" applyNumberFormat="1" applyFont="1"/>
    <xf numFmtId="166" fontId="14" fillId="0" borderId="25" xfId="1" applyFont="1" applyFill="1" applyBorder="1" applyAlignment="1" applyProtection="1"/>
    <xf numFmtId="4" fontId="10" fillId="0" borderId="0" xfId="0" applyNumberFormat="1" applyFont="1"/>
    <xf numFmtId="166" fontId="4" fillId="0" borderId="20" xfId="1" applyFont="1" applyFill="1" applyBorder="1" applyAlignment="1" applyProtection="1"/>
    <xf numFmtId="0" fontId="10" fillId="0" borderId="0" xfId="0" applyFont="1" applyFill="1"/>
    <xf numFmtId="0" fontId="4" fillId="0" borderId="2" xfId="0" applyFont="1" applyFill="1" applyBorder="1"/>
    <xf numFmtId="0" fontId="14" fillId="0" borderId="0" xfId="0" applyFont="1" applyAlignment="1">
      <alignment horizontal="right"/>
    </xf>
    <xf numFmtId="164" fontId="14" fillId="0" borderId="26" xfId="0" applyNumberFormat="1" applyFont="1" applyBorder="1"/>
    <xf numFmtId="166" fontId="14" fillId="0" borderId="27" xfId="1" applyFont="1" applyFill="1" applyBorder="1" applyAlignment="1" applyProtection="1"/>
    <xf numFmtId="0" fontId="4" fillId="0" borderId="3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6" fontId="14" fillId="0" borderId="17" xfId="1" applyFont="1" applyFill="1" applyBorder="1" applyAlignment="1" applyProtection="1"/>
    <xf numFmtId="0" fontId="14" fillId="0" borderId="0" xfId="0" applyFont="1" applyFill="1" applyBorder="1"/>
    <xf numFmtId="166" fontId="4" fillId="0" borderId="22" xfId="1" applyFont="1" applyFill="1" applyBorder="1" applyAlignment="1" applyProtection="1"/>
    <xf numFmtId="0" fontId="4" fillId="0" borderId="0" xfId="0" applyFont="1" applyFill="1" applyBorder="1"/>
    <xf numFmtId="0" fontId="4" fillId="0" borderId="18" xfId="0" applyFont="1" applyBorder="1" applyAlignment="1">
      <alignment horizontal="center"/>
    </xf>
    <xf numFmtId="166" fontId="14" fillId="0" borderId="31" xfId="1" applyFont="1" applyFill="1" applyBorder="1" applyAlignment="1" applyProtection="1"/>
    <xf numFmtId="4" fontId="4" fillId="0" borderId="3" xfId="0" applyNumberFormat="1" applyFont="1" applyFill="1" applyBorder="1"/>
    <xf numFmtId="0" fontId="4" fillId="0" borderId="30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" fontId="14" fillId="0" borderId="3" xfId="0" applyNumberFormat="1" applyFont="1" applyFill="1" applyBorder="1"/>
    <xf numFmtId="166" fontId="14" fillId="0" borderId="32" xfId="1" applyFont="1" applyFill="1" applyBorder="1" applyAlignment="1" applyProtection="1"/>
    <xf numFmtId="0" fontId="14" fillId="0" borderId="3" xfId="0" applyFont="1" applyFill="1" applyBorder="1"/>
    <xf numFmtId="166" fontId="4" fillId="0" borderId="21" xfId="1" applyFont="1" applyFill="1" applyBorder="1" applyAlignment="1" applyProtection="1"/>
    <xf numFmtId="165" fontId="4" fillId="0" borderId="0" xfId="0" applyNumberFormat="1" applyFont="1" applyFill="1" applyBorder="1"/>
    <xf numFmtId="0" fontId="4" fillId="0" borderId="3" xfId="0" applyFont="1" applyFill="1" applyBorder="1"/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166" fontId="4" fillId="0" borderId="3" xfId="1" applyFont="1" applyFill="1" applyBorder="1" applyAlignment="1" applyProtection="1"/>
    <xf numFmtId="166" fontId="14" fillId="0" borderId="3" xfId="1" applyFont="1" applyFill="1" applyBorder="1" applyAlignment="1" applyProtection="1"/>
    <xf numFmtId="166" fontId="14" fillId="0" borderId="34" xfId="1" applyFont="1" applyFill="1" applyBorder="1" applyAlignment="1" applyProtection="1"/>
    <xf numFmtId="166" fontId="4" fillId="6" borderId="21" xfId="1" applyFont="1" applyFill="1" applyBorder="1" applyAlignment="1" applyProtection="1"/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6" fontId="20" fillId="0" borderId="25" xfId="1" applyFont="1" applyFill="1" applyBorder="1" applyAlignment="1" applyProtection="1"/>
    <xf numFmtId="4" fontId="4" fillId="6" borderId="26" xfId="0" applyNumberFormat="1" applyFont="1" applyFill="1" applyBorder="1"/>
    <xf numFmtId="0" fontId="4" fillId="0" borderId="3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66" fontId="4" fillId="6" borderId="0" xfId="1" applyFont="1" applyFill="1" applyBorder="1" applyAlignment="1" applyProtection="1"/>
    <xf numFmtId="0" fontId="4" fillId="0" borderId="37" xfId="0" applyFont="1" applyBorder="1" applyAlignment="1">
      <alignment horizontal="center"/>
    </xf>
    <xf numFmtId="166" fontId="23" fillId="6" borderId="26" xfId="1" applyFont="1" applyFill="1" applyBorder="1" applyAlignment="1">
      <alignment horizontal="center"/>
    </xf>
    <xf numFmtId="166" fontId="10" fillId="0" borderId="24" xfId="1" applyFont="1" applyFill="1" applyBorder="1" applyAlignment="1" applyProtection="1"/>
    <xf numFmtId="166" fontId="10" fillId="0" borderId="17" xfId="1" applyFont="1" applyFill="1" applyBorder="1" applyAlignment="1" applyProtection="1"/>
    <xf numFmtId="166" fontId="10" fillId="0" borderId="32" xfId="1" applyFont="1" applyFill="1" applyBorder="1" applyAlignment="1" applyProtection="1"/>
    <xf numFmtId="166" fontId="39" fillId="0" borderId="0" xfId="1" applyFont="1"/>
    <xf numFmtId="4" fontId="18" fillId="0" borderId="0" xfId="0" applyNumberFormat="1" applyFont="1" applyFill="1" applyBorder="1"/>
    <xf numFmtId="0" fontId="0" fillId="0" borderId="12" xfId="0" applyBorder="1"/>
    <xf numFmtId="166" fontId="1" fillId="0" borderId="13" xfId="1" applyBorder="1"/>
    <xf numFmtId="16" fontId="0" fillId="0" borderId="2" xfId="0" applyNumberFormat="1" applyBorder="1"/>
    <xf numFmtId="0" fontId="0" fillId="0" borderId="14" xfId="0" applyBorder="1"/>
    <xf numFmtId="0" fontId="0" fillId="0" borderId="12" xfId="0" applyBorder="1" applyAlignment="1">
      <alignment horizontal="center"/>
    </xf>
    <xf numFmtId="166" fontId="1" fillId="0" borderId="2" xfId="1" applyBorder="1"/>
    <xf numFmtId="166" fontId="1" fillId="7" borderId="3" xfId="1" applyFill="1" applyBorder="1"/>
    <xf numFmtId="4" fontId="7" fillId="0" borderId="0" xfId="0" applyNumberFormat="1" applyFont="1" applyFill="1" applyBorder="1"/>
    <xf numFmtId="4" fontId="7" fillId="3" borderId="0" xfId="0" applyNumberFormat="1" applyFont="1" applyFill="1" applyBorder="1"/>
    <xf numFmtId="4" fontId="40" fillId="5" borderId="0" xfId="0" applyNumberFormat="1" applyFont="1" applyFill="1" applyBorder="1" applyAlignment="1">
      <alignment horizontal="left" indent="1"/>
    </xf>
    <xf numFmtId="4" fontId="5" fillId="5" borderId="0" xfId="0" applyNumberFormat="1" applyFont="1" applyFill="1" applyBorder="1" applyAlignment="1">
      <alignment horizontal="left" indent="2"/>
    </xf>
    <xf numFmtId="4" fontId="5" fillId="0" borderId="0" xfId="0" applyNumberFormat="1" applyFont="1" applyFill="1" applyBorder="1" applyAlignment="1">
      <alignment horizontal="left" indent="2"/>
    </xf>
    <xf numFmtId="4" fontId="40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center"/>
    </xf>
    <xf numFmtId="4" fontId="5" fillId="0" borderId="38" xfId="0" applyNumberFormat="1" applyFont="1" applyFill="1" applyBorder="1" applyAlignment="1">
      <alignment horizontal="left"/>
    </xf>
    <xf numFmtId="4" fontId="5" fillId="4" borderId="38" xfId="0" applyNumberFormat="1" applyFont="1" applyFill="1" applyBorder="1" applyAlignment="1">
      <alignment horizontal="right"/>
    </xf>
    <xf numFmtId="0" fontId="0" fillId="0" borderId="15" xfId="0" applyBorder="1"/>
    <xf numFmtId="166" fontId="5" fillId="0" borderId="0" xfId="0" applyNumberFormat="1" applyFont="1" applyBorder="1" applyAlignment="1">
      <alignment horizontal="right"/>
    </xf>
    <xf numFmtId="0" fontId="5" fillId="0" borderId="31" xfId="0" applyFont="1" applyBorder="1"/>
    <xf numFmtId="4" fontId="5" fillId="0" borderId="0" xfId="0" applyNumberFormat="1" applyFont="1" applyBorder="1" applyAlignment="1">
      <alignment horizontal="right"/>
    </xf>
    <xf numFmtId="0" fontId="4" fillId="0" borderId="39" xfId="0" applyFont="1" applyBorder="1" applyAlignment="1">
      <alignment horizontal="left"/>
    </xf>
    <xf numFmtId="0" fontId="9" fillId="2" borderId="40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5" fillId="0" borderId="2" xfId="0" applyNumberFormat="1" applyFont="1" applyFill="1" applyBorder="1" applyAlignment="1">
      <alignment horizontal="left"/>
    </xf>
    <xf numFmtId="4" fontId="5" fillId="0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center"/>
    </xf>
    <xf numFmtId="14" fontId="0" fillId="0" borderId="14" xfId="0" applyNumberFormat="1" applyBorder="1" applyAlignment="1">
      <alignment horizontal="left"/>
    </xf>
    <xf numFmtId="4" fontId="5" fillId="0" borderId="15" xfId="0" applyNumberFormat="1" applyFont="1" applyFill="1" applyBorder="1" applyAlignment="1">
      <alignment horizontal="right"/>
    </xf>
    <xf numFmtId="4" fontId="9" fillId="2" borderId="12" xfId="0" applyNumberFormat="1" applyFont="1" applyFill="1" applyBorder="1" applyAlignment="1">
      <alignment horizontal="center"/>
    </xf>
    <xf numFmtId="40" fontId="17" fillId="0" borderId="7" xfId="0" applyNumberFormat="1" applyFont="1" applyFill="1" applyBorder="1" applyAlignment="1"/>
    <xf numFmtId="0" fontId="8" fillId="0" borderId="0" xfId="0" applyFont="1" applyBorder="1" applyAlignment="1">
      <alignment horizontal="center"/>
    </xf>
    <xf numFmtId="4" fontId="14" fillId="0" borderId="0" xfId="0" applyNumberFormat="1" applyFont="1" applyFill="1"/>
    <xf numFmtId="170" fontId="22" fillId="0" borderId="3" xfId="0" applyNumberFormat="1" applyFont="1" applyFill="1" applyBorder="1"/>
    <xf numFmtId="166" fontId="22" fillId="0" borderId="3" xfId="2" applyNumberFormat="1" applyFont="1" applyFill="1" applyBorder="1" applyAlignment="1" applyProtection="1">
      <alignment horizontal="right"/>
    </xf>
    <xf numFmtId="16" fontId="0" fillId="0" borderId="0" xfId="0" applyNumberFormat="1"/>
    <xf numFmtId="17" fontId="0" fillId="0" borderId="0" xfId="0" applyNumberFormat="1"/>
    <xf numFmtId="16" fontId="0" fillId="0" borderId="0" xfId="0" applyNumberFormat="1" applyFill="1"/>
    <xf numFmtId="0" fontId="0" fillId="0" borderId="0" xfId="0" applyFill="1"/>
    <xf numFmtId="166" fontId="0" fillId="0" borderId="0" xfId="1" applyFont="1" applyFill="1"/>
    <xf numFmtId="166" fontId="4" fillId="8" borderId="21" xfId="1" applyFont="1" applyFill="1" applyBorder="1" applyAlignment="1" applyProtection="1"/>
    <xf numFmtId="0" fontId="5" fillId="0" borderId="5" xfId="0" applyFont="1" applyBorder="1" applyAlignment="1">
      <alignment horizontal="left"/>
    </xf>
    <xf numFmtId="0" fontId="18" fillId="0" borderId="8" xfId="0" applyFont="1" applyBorder="1"/>
    <xf numFmtId="166" fontId="1" fillId="0" borderId="3" xfId="1" applyFill="1" applyBorder="1"/>
    <xf numFmtId="0" fontId="0" fillId="0" borderId="2" xfId="0" applyFill="1" applyBorder="1"/>
    <xf numFmtId="166" fontId="1" fillId="0" borderId="15" xfId="1" applyFill="1" applyBorder="1"/>
    <xf numFmtId="0" fontId="0" fillId="0" borderId="14" xfId="0" applyFill="1" applyBorder="1"/>
    <xf numFmtId="166" fontId="41" fillId="0" borderId="0" xfId="1" applyFont="1"/>
    <xf numFmtId="171" fontId="0" fillId="0" borderId="0" xfId="0" applyNumberFormat="1"/>
    <xf numFmtId="166" fontId="0" fillId="0" borderId="16" xfId="1" applyFont="1" applyBorder="1"/>
    <xf numFmtId="0" fontId="8" fillId="0" borderId="0" xfId="0" applyFont="1" applyBorder="1" applyAlignment="1">
      <alignment horizontal="center"/>
    </xf>
    <xf numFmtId="172" fontId="1" fillId="6" borderId="0" xfId="1" applyNumberFormat="1" applyFill="1"/>
    <xf numFmtId="171" fontId="0" fillId="0" borderId="0" xfId="0" applyNumberFormat="1" applyBorder="1"/>
    <xf numFmtId="0" fontId="0" fillId="0" borderId="0" xfId="0" applyFill="1" applyBorder="1"/>
    <xf numFmtId="166" fontId="0" fillId="0" borderId="0" xfId="1" applyFont="1" applyBorder="1"/>
    <xf numFmtId="4" fontId="42" fillId="0" borderId="2" xfId="0" applyNumberFormat="1" applyFont="1" applyBorder="1" applyAlignment="1">
      <alignment horizontal="center"/>
    </xf>
    <xf numFmtId="166" fontId="1" fillId="9" borderId="13" xfId="1" applyFill="1" applyBorder="1"/>
    <xf numFmtId="4" fontId="12" fillId="10" borderId="11" xfId="0" applyNumberFormat="1" applyFont="1" applyFill="1" applyBorder="1" applyAlignment="1">
      <alignment horizontal="center"/>
    </xf>
    <xf numFmtId="4" fontId="40" fillId="0" borderId="0" xfId="0" applyNumberFormat="1" applyFont="1" applyFill="1" applyBorder="1" applyAlignment="1">
      <alignment horizontal="left"/>
    </xf>
    <xf numFmtId="4" fontId="5" fillId="6" borderId="0" xfId="0" applyNumberFormat="1" applyFont="1" applyFill="1" applyBorder="1"/>
    <xf numFmtId="16" fontId="0" fillId="0" borderId="2" xfId="0" applyNumberFormat="1" applyFill="1" applyBorder="1"/>
    <xf numFmtId="4" fontId="22" fillId="0" borderId="0" xfId="0" applyNumberFormat="1" applyFont="1" applyFill="1" applyBorder="1"/>
    <xf numFmtId="40" fontId="43" fillId="0" borderId="15" xfId="0" applyNumberFormat="1" applyFont="1" applyFill="1" applyBorder="1" applyAlignment="1"/>
    <xf numFmtId="40" fontId="16" fillId="0" borderId="15" xfId="0" applyNumberFormat="1" applyFont="1" applyFill="1" applyBorder="1" applyAlignment="1"/>
    <xf numFmtId="0" fontId="0" fillId="4" borderId="0" xfId="0" applyFill="1"/>
    <xf numFmtId="166" fontId="1" fillId="4" borderId="0" xfId="1" applyFill="1"/>
    <xf numFmtId="0" fontId="0" fillId="4" borderId="0" xfId="0" applyFill="1" applyAlignment="1">
      <alignment horizontal="left"/>
    </xf>
    <xf numFmtId="166" fontId="0" fillId="4" borderId="0" xfId="0" applyNumberFormat="1" applyFill="1"/>
    <xf numFmtId="0" fontId="14" fillId="0" borderId="0" xfId="0" applyFont="1" applyFill="1"/>
    <xf numFmtId="164" fontId="14" fillId="0" borderId="26" xfId="0" applyNumberFormat="1" applyFont="1" applyFill="1" applyBorder="1"/>
    <xf numFmtId="0" fontId="14" fillId="0" borderId="0" xfId="0" applyFont="1" applyFill="1" applyAlignment="1">
      <alignment horizontal="right"/>
    </xf>
    <xf numFmtId="4" fontId="10" fillId="0" borderId="0" xfId="0" applyNumberFormat="1" applyFont="1" applyFill="1"/>
    <xf numFmtId="4" fontId="13" fillId="0" borderId="0" xfId="0" applyNumberFormat="1" applyFont="1" applyFill="1"/>
    <xf numFmtId="4" fontId="15" fillId="0" borderId="0" xfId="0" applyNumberFormat="1" applyFont="1" applyFill="1"/>
    <xf numFmtId="0" fontId="13" fillId="0" borderId="0" xfId="0" applyFont="1" applyFill="1"/>
    <xf numFmtId="166" fontId="39" fillId="0" borderId="0" xfId="1" applyFont="1" applyFill="1"/>
    <xf numFmtId="0" fontId="4" fillId="0" borderId="0" xfId="0" applyFont="1" applyAlignment="1">
      <alignment horizontal="left" indent="1"/>
    </xf>
    <xf numFmtId="4" fontId="3" fillId="6" borderId="26" xfId="0" applyNumberFormat="1" applyFont="1" applyFill="1" applyBorder="1"/>
    <xf numFmtId="4" fontId="4" fillId="6" borderId="0" xfId="0" applyNumberFormat="1" applyFont="1" applyFill="1" applyBorder="1" applyAlignment="1">
      <alignment horizontal="left" indent="1"/>
    </xf>
    <xf numFmtId="14" fontId="0" fillId="4" borderId="0" xfId="0" applyNumberFormat="1" applyFill="1"/>
    <xf numFmtId="0" fontId="20" fillId="4" borderId="0" xfId="0" applyFont="1" applyFill="1"/>
    <xf numFmtId="0" fontId="20" fillId="4" borderId="0" xfId="0" applyFont="1" applyFill="1" applyAlignment="1">
      <alignment horizontal="left"/>
    </xf>
    <xf numFmtId="0" fontId="20" fillId="6" borderId="0" xfId="0" applyFont="1" applyFill="1"/>
    <xf numFmtId="166" fontId="47" fillId="6" borderId="0" xfId="1" applyFont="1" applyFill="1"/>
    <xf numFmtId="0" fontId="48" fillId="6" borderId="0" xfId="0" applyFont="1" applyFill="1"/>
    <xf numFmtId="166" fontId="49" fillId="4" borderId="0" xfId="1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center"/>
    </xf>
    <xf numFmtId="172" fontId="49" fillId="4" borderId="0" xfId="1" applyNumberFormat="1" applyFont="1" applyFill="1"/>
    <xf numFmtId="0" fontId="3" fillId="4" borderId="39" xfId="0" applyFont="1" applyFill="1" applyBorder="1" applyAlignment="1">
      <alignment horizontal="left"/>
    </xf>
    <xf numFmtId="0" fontId="50" fillId="11" borderId="40" xfId="0" applyFont="1" applyFill="1" applyBorder="1" applyAlignment="1">
      <alignment horizontal="center"/>
    </xf>
    <xf numFmtId="4" fontId="50" fillId="11" borderId="12" xfId="0" applyNumberFormat="1" applyFont="1" applyFill="1" applyBorder="1" applyAlignment="1">
      <alignment horizontal="center"/>
    </xf>
    <xf numFmtId="4" fontId="50" fillId="11" borderId="10" xfId="0" applyNumberFormat="1" applyFont="1" applyFill="1" applyBorder="1" applyAlignment="1">
      <alignment horizontal="center"/>
    </xf>
    <xf numFmtId="0" fontId="20" fillId="4" borderId="12" xfId="0" applyFont="1" applyFill="1" applyBorder="1"/>
    <xf numFmtId="166" fontId="49" fillId="4" borderId="13" xfId="1" applyFont="1" applyFill="1" applyBorder="1"/>
    <xf numFmtId="0" fontId="20" fillId="4" borderId="12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left"/>
    </xf>
    <xf numFmtId="0" fontId="50" fillId="11" borderId="1" xfId="0" applyFont="1" applyFill="1" applyBorder="1" applyAlignment="1">
      <alignment horizontal="right"/>
    </xf>
    <xf numFmtId="40" fontId="51" fillId="4" borderId="7" xfId="0" applyNumberFormat="1" applyFont="1" applyFill="1" applyBorder="1" applyAlignment="1"/>
    <xf numFmtId="4" fontId="52" fillId="11" borderId="11" xfId="0" applyNumberFormat="1" applyFont="1" applyFill="1" applyBorder="1" applyAlignment="1">
      <alignment horizontal="center"/>
    </xf>
    <xf numFmtId="0" fontId="20" fillId="4" borderId="2" xfId="0" applyFont="1" applyFill="1" applyBorder="1"/>
    <xf numFmtId="166" fontId="49" fillId="4" borderId="3" xfId="1" applyFont="1" applyFill="1" applyBorder="1"/>
    <xf numFmtId="0" fontId="3" fillId="4" borderId="5" xfId="0" applyFont="1" applyFill="1" applyBorder="1" applyAlignment="1">
      <alignment horizontal="left"/>
    </xf>
    <xf numFmtId="0" fontId="53" fillId="4" borderId="8" xfId="0" applyFont="1" applyFill="1" applyBorder="1"/>
    <xf numFmtId="4" fontId="3" fillId="4" borderId="0" xfId="0" applyNumberFormat="1" applyFont="1" applyFill="1" applyBorder="1" applyAlignment="1">
      <alignment horizontal="right"/>
    </xf>
    <xf numFmtId="0" fontId="3" fillId="4" borderId="31" xfId="0" applyFont="1" applyFill="1" applyBorder="1"/>
    <xf numFmtId="4" fontId="3" fillId="4" borderId="2" xfId="0" applyNumberFormat="1" applyFont="1" applyFill="1" applyBorder="1" applyAlignment="1">
      <alignment horizontal="left"/>
    </xf>
    <xf numFmtId="4" fontId="3" fillId="4" borderId="0" xfId="0" applyNumberFormat="1" applyFont="1" applyFill="1" applyBorder="1"/>
    <xf numFmtId="166" fontId="3" fillId="4" borderId="0" xfId="2" applyNumberFormat="1" applyFont="1" applyFill="1" applyBorder="1" applyAlignment="1" applyProtection="1">
      <alignment horizontal="right"/>
    </xf>
    <xf numFmtId="170" fontId="20" fillId="4" borderId="3" xfId="0" applyNumberFormat="1" applyFont="1" applyFill="1" applyBorder="1"/>
    <xf numFmtId="166" fontId="3" fillId="4" borderId="0" xfId="0" applyNumberFormat="1" applyFont="1" applyFill="1" applyBorder="1" applyAlignment="1">
      <alignment horizontal="right"/>
    </xf>
    <xf numFmtId="4" fontId="50" fillId="4" borderId="0" xfId="0" applyNumberFormat="1" applyFont="1" applyFill="1" applyBorder="1"/>
    <xf numFmtId="166" fontId="20" fillId="4" borderId="3" xfId="2" applyNumberFormat="1" applyFont="1" applyFill="1" applyBorder="1" applyAlignment="1" applyProtection="1">
      <alignment horizontal="right"/>
    </xf>
    <xf numFmtId="16" fontId="20" fillId="4" borderId="2" xfId="0" applyNumberFormat="1" applyFont="1" applyFill="1" applyBorder="1"/>
    <xf numFmtId="166" fontId="49" fillId="4" borderId="2" xfId="1" applyFont="1" applyFill="1" applyBorder="1"/>
    <xf numFmtId="4" fontId="3" fillId="4" borderId="3" xfId="0" applyNumberFormat="1" applyFont="1" applyFill="1" applyBorder="1" applyAlignment="1">
      <alignment horizontal="right"/>
    </xf>
    <xf numFmtId="4" fontId="53" fillId="4" borderId="0" xfId="0" applyNumberFormat="1" applyFont="1" applyFill="1" applyBorder="1"/>
    <xf numFmtId="4" fontId="54" fillId="5" borderId="0" xfId="0" applyNumberFormat="1" applyFont="1" applyFill="1" applyBorder="1"/>
    <xf numFmtId="166" fontId="55" fillId="4" borderId="0" xfId="2" applyNumberFormat="1" applyFont="1" applyFill="1" applyBorder="1" applyAlignment="1" applyProtection="1">
      <alignment horizontal="right"/>
    </xf>
    <xf numFmtId="4" fontId="50" fillId="5" borderId="0" xfId="0" applyNumberFormat="1" applyFont="1" applyFill="1" applyBorder="1"/>
    <xf numFmtId="4" fontId="55" fillId="5" borderId="0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54" fillId="5" borderId="0" xfId="0" applyNumberFormat="1" applyFont="1" applyFill="1" applyBorder="1" applyAlignment="1">
      <alignment horizontal="left" indent="1"/>
    </xf>
    <xf numFmtId="4" fontId="3" fillId="5" borderId="0" xfId="0" applyNumberFormat="1" applyFont="1" applyFill="1" applyBorder="1" applyAlignment="1">
      <alignment horizontal="left" indent="2"/>
    </xf>
    <xf numFmtId="4" fontId="55" fillId="4" borderId="0" xfId="0" applyNumberFormat="1" applyFont="1" applyFill="1" applyBorder="1" applyAlignment="1">
      <alignment horizontal="right"/>
    </xf>
    <xf numFmtId="4" fontId="54" fillId="4" borderId="0" xfId="0" applyNumberFormat="1" applyFont="1" applyFill="1" applyBorder="1" applyAlignment="1">
      <alignment horizontal="left"/>
    </xf>
    <xf numFmtId="4" fontId="20" fillId="4" borderId="0" xfId="0" applyNumberFormat="1" applyFont="1" applyFill="1" applyBorder="1"/>
    <xf numFmtId="14" fontId="20" fillId="4" borderId="2" xfId="0" applyNumberFormat="1" applyFont="1" applyFill="1" applyBorder="1"/>
    <xf numFmtId="4" fontId="54" fillId="4" borderId="0" xfId="0" applyNumberFormat="1" applyFont="1" applyFill="1" applyBorder="1"/>
    <xf numFmtId="4" fontId="55" fillId="4" borderId="0" xfId="0" applyNumberFormat="1" applyFont="1" applyFill="1" applyBorder="1"/>
    <xf numFmtId="4" fontId="3" fillId="4" borderId="0" xfId="0" applyNumberFormat="1" applyFont="1" applyFill="1" applyBorder="1" applyAlignment="1">
      <alignment horizontal="left" indent="2"/>
    </xf>
    <xf numFmtId="0" fontId="20" fillId="4" borderId="41" xfId="0" applyFont="1" applyFill="1" applyBorder="1"/>
    <xf numFmtId="14" fontId="20" fillId="4" borderId="0" xfId="0" applyNumberFormat="1" applyFont="1" applyFill="1"/>
    <xf numFmtId="44" fontId="49" fillId="4" borderId="0" xfId="13" applyFont="1" applyFill="1"/>
    <xf numFmtId="0" fontId="20" fillId="4" borderId="0" xfId="0" applyFont="1" applyFill="1" applyBorder="1"/>
    <xf numFmtId="44" fontId="49" fillId="4" borderId="3" xfId="13" applyFont="1" applyFill="1" applyBorder="1"/>
    <xf numFmtId="4" fontId="3" fillId="4" borderId="0" xfId="0" applyNumberFormat="1" applyFont="1" applyFill="1" applyBorder="1" applyAlignment="1"/>
    <xf numFmtId="16" fontId="20" fillId="4" borderId="0" xfId="0" applyNumberFormat="1" applyFont="1" applyFill="1" applyBorder="1"/>
    <xf numFmtId="4" fontId="48" fillId="4" borderId="2" xfId="0" applyNumberFormat="1" applyFont="1" applyFill="1" applyBorder="1" applyAlignment="1">
      <alignment horizontal="center"/>
    </xf>
    <xf numFmtId="4" fontId="50" fillId="4" borderId="0" xfId="0" applyNumberFormat="1" applyFont="1" applyFill="1" applyBorder="1" applyAlignment="1">
      <alignment horizontal="center"/>
    </xf>
    <xf numFmtId="166" fontId="20" fillId="4" borderId="0" xfId="1" applyFont="1" applyFill="1"/>
    <xf numFmtId="14" fontId="20" fillId="4" borderId="14" xfId="0" applyNumberFormat="1" applyFont="1" applyFill="1" applyBorder="1" applyAlignment="1">
      <alignment horizontal="left"/>
    </xf>
    <xf numFmtId="4" fontId="3" fillId="4" borderId="38" xfId="0" applyNumberFormat="1" applyFont="1" applyFill="1" applyBorder="1" applyAlignment="1">
      <alignment horizontal="left"/>
    </xf>
    <xf numFmtId="4" fontId="3" fillId="4" borderId="38" xfId="0" applyNumberFormat="1" applyFont="1" applyFill="1" applyBorder="1" applyAlignment="1">
      <alignment horizontal="right"/>
    </xf>
    <xf numFmtId="4" fontId="3" fillId="4" borderId="15" xfId="0" applyNumberFormat="1" applyFont="1" applyFill="1" applyBorder="1" applyAlignment="1">
      <alignment horizontal="right"/>
    </xf>
    <xf numFmtId="0" fontId="20" fillId="4" borderId="15" xfId="0" applyFont="1" applyFill="1" applyBorder="1"/>
    <xf numFmtId="0" fontId="20" fillId="4" borderId="14" xfId="0" applyFont="1" applyFill="1" applyBorder="1"/>
    <xf numFmtId="166" fontId="49" fillId="4" borderId="15" xfId="1" applyFont="1" applyFill="1" applyBorder="1"/>
    <xf numFmtId="4" fontId="3" fillId="4" borderId="0" xfId="0" applyNumberFormat="1" applyFont="1" applyFill="1" applyBorder="1" applyAlignment="1">
      <alignment horizontal="left"/>
    </xf>
    <xf numFmtId="4" fontId="50" fillId="4" borderId="0" xfId="0" applyNumberFormat="1" applyFont="1" applyFill="1" applyBorder="1" applyAlignment="1">
      <alignment horizontal="right"/>
    </xf>
    <xf numFmtId="4" fontId="50" fillId="4" borderId="0" xfId="0" applyNumberFormat="1" applyFont="1" applyFill="1" applyBorder="1" applyAlignment="1"/>
    <xf numFmtId="4" fontId="56" fillId="4" borderId="12" xfId="0" applyNumberFormat="1" applyFont="1" applyFill="1" applyBorder="1" applyAlignment="1">
      <alignment horizontal="right"/>
    </xf>
    <xf numFmtId="4" fontId="3" fillId="4" borderId="13" xfId="0" applyNumberFormat="1" applyFont="1" applyFill="1" applyBorder="1" applyAlignment="1">
      <alignment horizontal="right"/>
    </xf>
    <xf numFmtId="4" fontId="51" fillId="4" borderId="2" xfId="0" applyNumberFormat="1" applyFont="1" applyFill="1" applyBorder="1" applyAlignment="1">
      <alignment horizontal="right"/>
    </xf>
    <xf numFmtId="0" fontId="20" fillId="4" borderId="3" xfId="0" applyFont="1" applyFill="1" applyBorder="1"/>
    <xf numFmtId="4" fontId="50" fillId="4" borderId="2" xfId="0" applyNumberFormat="1" applyFont="1" applyFill="1" applyBorder="1" applyAlignment="1">
      <alignment horizontal="right"/>
    </xf>
    <xf numFmtId="4" fontId="48" fillId="4" borderId="3" xfId="0" applyNumberFormat="1" applyFont="1" applyFill="1" applyBorder="1" applyAlignment="1">
      <alignment horizontal="right"/>
    </xf>
    <xf numFmtId="4" fontId="3" fillId="4" borderId="0" xfId="0" applyNumberFormat="1" applyFont="1" applyFill="1" applyAlignment="1">
      <alignment horizontal="left"/>
    </xf>
    <xf numFmtId="4" fontId="50" fillId="4" borderId="14" xfId="0" applyNumberFormat="1" applyFont="1" applyFill="1" applyBorder="1" applyAlignment="1"/>
    <xf numFmtId="40" fontId="50" fillId="4" borderId="15" xfId="0" applyNumberFormat="1" applyFont="1" applyFill="1" applyBorder="1" applyAlignment="1"/>
    <xf numFmtId="166" fontId="31" fillId="0" borderId="0" xfId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8" fillId="4" borderId="12" xfId="0" applyFont="1" applyFill="1" applyBorder="1" applyAlignment="1">
      <alignment horizontal="center"/>
    </xf>
    <xf numFmtId="0" fontId="48" fillId="4" borderId="1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</cellXfs>
  <cellStyles count="14">
    <cellStyle name="Comma" xfId="1" builtinId="3"/>
    <cellStyle name="Comma 2" xfId="2"/>
    <cellStyle name="Comma 3" xfId="3"/>
    <cellStyle name="Currency" xfId="13" builtinId="4"/>
    <cellStyle name="Euro" xfId="4"/>
    <cellStyle name="Millares 2" xfId="5"/>
    <cellStyle name="Millares 3" xfId="6"/>
    <cellStyle name="Moneda 2" xfId="7"/>
    <cellStyle name="Moneda 3" xfId="8"/>
    <cellStyle name="Normal" xfId="0" builtinId="0"/>
    <cellStyle name="Normal 2" xfId="9"/>
    <cellStyle name="Percent 2" xfId="10"/>
    <cellStyle name="Porcentaje 2" xfId="11"/>
    <cellStyle name="Porcentual 2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9C0006"/>
      <rgbColor rgb="00008000"/>
      <rgbColor rgb="00000080"/>
      <rgbColor rgb="005C8526"/>
      <rgbColor rgb="00800080"/>
      <rgbColor rgb="00008080"/>
      <rgbColor rgb="00C0C0C0"/>
      <rgbColor rgb="00808080"/>
      <rgbColor rgb="009999FF"/>
      <rgbColor rgb="00993366"/>
      <rgbColor rgb="00EBF1DE"/>
      <rgbColor rgb="00CCFFFF"/>
      <rgbColor rgb="00660066"/>
      <rgbColor rgb="00FF8080"/>
      <rgbColor rgb="000066CC"/>
      <rgbColor rgb="00FFC7CE"/>
      <rgbColor rgb="00000080"/>
      <rgbColor rgb="00FF00FF"/>
      <rgbColor rgb="00FFFF00"/>
      <rgbColor rgb="0000FFFF"/>
      <rgbColor rgb="00800080"/>
      <rgbColor rgb="00C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E46C0A"/>
      <rgbColor rgb="00666699"/>
      <rgbColor rgb="007DA647"/>
      <rgbColor rgb="00003366"/>
      <rgbColor rgb="00339966"/>
      <rgbColor rgb="00003300"/>
      <rgbColor rgb="00333300"/>
      <rgbColor rgb="00B847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showGridLines="0" workbookViewId="0">
      <selection activeCell="C19" sqref="C19"/>
    </sheetView>
  </sheetViews>
  <sheetFormatPr defaultColWidth="9.109375" defaultRowHeight="22.8" x14ac:dyDescent="0.75"/>
  <cols>
    <col min="1" max="1" width="5.88671875" customWidth="1"/>
    <col min="2" max="2" width="23.5546875" bestFit="1" customWidth="1"/>
    <col min="3" max="3" width="17.109375" style="20" customWidth="1"/>
    <col min="5" max="5" width="11.44140625" customWidth="1"/>
    <col min="6" max="6" width="10.33203125" style="20" bestFit="1" customWidth="1"/>
    <col min="7" max="7" width="11.88671875" bestFit="1" customWidth="1"/>
  </cols>
  <sheetData>
    <row r="2" spans="1:7" x14ac:dyDescent="0.75">
      <c r="B2" s="315" t="s">
        <v>278</v>
      </c>
      <c r="C2" s="315"/>
      <c r="D2" s="315"/>
    </row>
    <row r="3" spans="1:7" x14ac:dyDescent="0.75">
      <c r="B3" s="316" t="s">
        <v>115</v>
      </c>
      <c r="C3" s="316"/>
      <c r="D3" s="316"/>
    </row>
    <row r="5" spans="1:7" x14ac:dyDescent="0.75">
      <c r="B5" s="63" t="s">
        <v>4</v>
      </c>
      <c r="C5" s="20" t="e">
        <f>+#REF!</f>
        <v>#REF!</v>
      </c>
      <c r="G5" s="58"/>
    </row>
    <row r="6" spans="1:7" x14ac:dyDescent="0.75">
      <c r="B6" s="51"/>
      <c r="C6" s="61"/>
      <c r="D6" s="57"/>
    </row>
    <row r="7" spans="1:7" x14ac:dyDescent="0.75">
      <c r="B7" t="s">
        <v>7</v>
      </c>
      <c r="C7" s="20" t="e">
        <f>+#REF!</f>
        <v>#REF!</v>
      </c>
      <c r="G7" s="59"/>
    </row>
    <row r="8" spans="1:7" x14ac:dyDescent="0.75">
      <c r="B8" s="52"/>
      <c r="C8" s="60"/>
      <c r="D8" s="40"/>
    </row>
    <row r="9" spans="1:7" x14ac:dyDescent="0.75">
      <c r="A9" s="5"/>
      <c r="B9" s="44"/>
      <c r="C9" s="62"/>
      <c r="D9" s="45"/>
    </row>
    <row r="10" spans="1:7" x14ac:dyDescent="0.75">
      <c r="B10" s="41" t="s">
        <v>105</v>
      </c>
      <c r="C10" s="202" t="e">
        <f>+C5-C7</f>
        <v>#REF!</v>
      </c>
      <c r="D10" s="40"/>
    </row>
    <row r="11" spans="1:7" x14ac:dyDescent="0.75">
      <c r="B11" s="41"/>
      <c r="D11" s="40"/>
    </row>
  </sheetData>
  <mergeCells count="2">
    <mergeCell ref="B2:D2"/>
    <mergeCell ref="B3:D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7"/>
  <sheetViews>
    <sheetView showGridLines="0" workbookViewId="0">
      <selection activeCell="F30" sqref="F30"/>
    </sheetView>
  </sheetViews>
  <sheetFormatPr defaultColWidth="11.5546875" defaultRowHeight="20.399999999999999" x14ac:dyDescent="0.7"/>
  <cols>
    <col min="1" max="1" width="2.44140625" style="12" customWidth="1"/>
    <col min="2" max="2" width="3.109375" style="12" customWidth="1"/>
    <col min="3" max="3" width="26.109375" style="12" customWidth="1"/>
    <col min="4" max="4" width="11.5546875" style="40" customWidth="1"/>
    <col min="5" max="5" width="5.44140625" style="40" customWidth="1"/>
    <col min="6" max="6" width="35.5546875" style="41" customWidth="1"/>
    <col min="7" max="7" width="12.33203125" style="41" customWidth="1"/>
    <col min="8" max="8" width="5.6640625" style="12" bestFit="1" customWidth="1"/>
    <col min="9" max="9" width="12.109375" style="9" bestFit="1" customWidth="1"/>
    <col min="10" max="10" width="6.33203125" style="9" customWidth="1"/>
    <col min="11" max="11" width="18.5546875" style="12" customWidth="1"/>
    <col min="12" max="12" width="11.88671875" style="12" customWidth="1"/>
    <col min="13" max="13" width="9" style="9" customWidth="1"/>
    <col min="14" max="14" width="9.5546875" style="9" customWidth="1"/>
    <col min="15" max="15" width="2.5546875" style="12" customWidth="1"/>
    <col min="16" max="16" width="11.88671875" style="12" customWidth="1"/>
    <col min="17" max="17" width="6.88671875" style="12" customWidth="1"/>
    <col min="18" max="18" width="2.109375" style="12" customWidth="1"/>
    <col min="19" max="19" width="8.109375" style="39" customWidth="1"/>
    <col min="20" max="20" width="6.5546875" style="9" customWidth="1"/>
    <col min="21" max="21" width="11.5546875" style="39"/>
    <col min="22" max="16384" width="11.5546875" style="12"/>
  </cols>
  <sheetData>
    <row r="1" spans="2:20" ht="26.25" customHeight="1" x14ac:dyDescent="0.2">
      <c r="B1" s="316" t="s">
        <v>106</v>
      </c>
      <c r="C1" s="316"/>
      <c r="D1" s="316"/>
      <c r="E1" s="316"/>
      <c r="F1" s="316"/>
      <c r="G1" s="316"/>
      <c r="H1" s="38"/>
      <c r="I1" s="38" t="s">
        <v>104</v>
      </c>
      <c r="J1" s="38">
        <v>13.38</v>
      </c>
      <c r="K1" s="38"/>
      <c r="L1" s="38"/>
      <c r="M1" s="38"/>
      <c r="N1" s="38"/>
      <c r="O1" s="38"/>
      <c r="P1" s="38"/>
      <c r="Q1" s="38"/>
      <c r="R1" s="38"/>
      <c r="S1" s="38"/>
    </row>
    <row r="2" spans="2:20" ht="27" customHeight="1" x14ac:dyDescent="0.2">
      <c r="C2" s="316" t="s">
        <v>114</v>
      </c>
      <c r="D2" s="316"/>
      <c r="E2" s="316"/>
      <c r="F2" s="316"/>
      <c r="G2" s="316"/>
      <c r="H2" s="38"/>
      <c r="I2" s="67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2:20" ht="21" customHeight="1" x14ac:dyDescent="0.2">
      <c r="C3" s="74"/>
      <c r="D3" s="74"/>
      <c r="E3" s="74"/>
      <c r="F3" s="74"/>
      <c r="G3" s="74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20" s="39" customFormat="1" ht="22.2" x14ac:dyDescent="0.85">
      <c r="B4" s="6"/>
      <c r="C4" s="77" t="s">
        <v>63</v>
      </c>
      <c r="D4" s="77" t="s">
        <v>66</v>
      </c>
      <c r="E4" s="50"/>
      <c r="F4" s="77" t="s">
        <v>63</v>
      </c>
      <c r="G4" s="77" t="s">
        <v>66</v>
      </c>
      <c r="H4" s="12"/>
      <c r="I4" s="9"/>
      <c r="L4" s="12"/>
      <c r="M4" s="9"/>
      <c r="N4" s="9"/>
      <c r="O4" s="36"/>
      <c r="P4" s="36"/>
      <c r="Q4" s="36"/>
      <c r="R4" s="36"/>
      <c r="T4" s="9"/>
    </row>
    <row r="5" spans="2:20" s="39" customFormat="1" x14ac:dyDescent="0.7">
      <c r="B5" s="6"/>
      <c r="C5" s="64" t="s">
        <v>110</v>
      </c>
      <c r="D5" s="40">
        <f>13825.61/J1</f>
        <v>1033.3041853512705</v>
      </c>
      <c r="E5" s="40"/>
      <c r="F5" s="52" t="s">
        <v>122</v>
      </c>
      <c r="G5" s="76">
        <v>2927.64</v>
      </c>
      <c r="H5" s="12"/>
      <c r="I5" s="9"/>
      <c r="L5" s="12"/>
      <c r="M5" s="9"/>
      <c r="N5" s="9"/>
      <c r="O5" s="36"/>
      <c r="P5" s="36"/>
      <c r="Q5" s="36"/>
      <c r="R5" s="36"/>
      <c r="T5" s="9"/>
    </row>
    <row r="6" spans="2:20" s="39" customFormat="1" x14ac:dyDescent="0.7">
      <c r="B6" s="6"/>
      <c r="C6" s="64"/>
      <c r="D6" s="40"/>
      <c r="E6" s="40"/>
      <c r="F6" s="75" t="s">
        <v>123</v>
      </c>
      <c r="G6" s="76">
        <v>9140.77</v>
      </c>
      <c r="H6" s="12"/>
      <c r="I6" s="9"/>
      <c r="L6" s="12"/>
      <c r="M6" s="9"/>
      <c r="N6" s="9"/>
      <c r="O6" s="36"/>
      <c r="P6" s="36"/>
      <c r="Q6" s="36"/>
      <c r="R6" s="36"/>
      <c r="T6" s="9"/>
    </row>
    <row r="7" spans="2:20" s="39" customFormat="1" x14ac:dyDescent="0.7">
      <c r="B7" s="6"/>
      <c r="C7" s="64" t="s">
        <v>109</v>
      </c>
      <c r="D7" s="40">
        <v>1077.0899999999999</v>
      </c>
      <c r="E7" s="40"/>
      <c r="F7" s="42" t="s">
        <v>121</v>
      </c>
      <c r="G7" s="69">
        <v>11870</v>
      </c>
      <c r="H7" s="36"/>
      <c r="I7" s="67"/>
      <c r="L7" s="12"/>
      <c r="M7" s="9"/>
      <c r="N7" s="9"/>
      <c r="O7" s="36"/>
      <c r="P7" s="36"/>
      <c r="Q7" s="36"/>
      <c r="R7" s="36"/>
      <c r="T7" s="9"/>
    </row>
    <row r="8" spans="2:20" s="39" customFormat="1" x14ac:dyDescent="0.7">
      <c r="B8" s="6"/>
      <c r="E8" s="40"/>
      <c r="F8" s="52" t="s">
        <v>113</v>
      </c>
      <c r="G8" s="76">
        <v>77735.710000000006</v>
      </c>
      <c r="H8" s="12"/>
      <c r="I8" s="9"/>
      <c r="J8" s="9"/>
      <c r="L8" s="12"/>
      <c r="M8" s="9"/>
      <c r="N8" s="9"/>
      <c r="O8" s="36"/>
      <c r="P8" s="36"/>
      <c r="Q8" s="36"/>
      <c r="R8" s="36"/>
      <c r="T8" s="9"/>
    </row>
    <row r="9" spans="2:20" s="39" customFormat="1" x14ac:dyDescent="0.7">
      <c r="B9" s="6"/>
      <c r="C9" s="78" t="s">
        <v>111</v>
      </c>
      <c r="D9" s="79">
        <f>+D5+D7</f>
        <v>2110.3941853512706</v>
      </c>
      <c r="E9" s="40"/>
      <c r="F9" s="80" t="s">
        <v>64</v>
      </c>
      <c r="G9" s="85">
        <f>SUM(G5:G8)</f>
        <v>101674.12000000001</v>
      </c>
      <c r="H9" s="12"/>
      <c r="I9" s="56"/>
      <c r="L9" s="12"/>
      <c r="M9" s="9"/>
      <c r="N9" s="9"/>
      <c r="O9" s="36"/>
      <c r="P9" s="36"/>
      <c r="Q9" s="36"/>
      <c r="R9" s="36"/>
      <c r="T9" s="9"/>
    </row>
    <row r="10" spans="2:20" s="39" customFormat="1" x14ac:dyDescent="0.7">
      <c r="B10" s="6"/>
      <c r="E10" s="40"/>
      <c r="G10" s="86"/>
      <c r="H10" s="12"/>
      <c r="I10" s="56"/>
      <c r="K10" s="54"/>
      <c r="L10" s="54"/>
      <c r="M10" s="54"/>
      <c r="N10" s="54"/>
      <c r="O10" s="36"/>
      <c r="P10" s="36"/>
      <c r="Q10" s="36"/>
      <c r="R10" s="36"/>
      <c r="T10" s="9"/>
    </row>
    <row r="11" spans="2:20" s="39" customFormat="1" ht="24" customHeight="1" x14ac:dyDescent="0.7">
      <c r="B11" s="6"/>
      <c r="E11" s="40"/>
      <c r="F11" s="43" t="s">
        <v>101</v>
      </c>
      <c r="G11" s="71">
        <v>600</v>
      </c>
      <c r="H11" s="12"/>
      <c r="I11" s="55"/>
      <c r="L11" s="53"/>
      <c r="M11" s="53"/>
      <c r="N11" s="53"/>
      <c r="O11" s="36"/>
      <c r="P11" s="36"/>
      <c r="Q11" s="36"/>
      <c r="R11" s="36"/>
      <c r="T11" s="9"/>
    </row>
    <row r="12" spans="2:20" s="39" customFormat="1" x14ac:dyDescent="0.7">
      <c r="B12" s="6"/>
      <c r="E12" s="40"/>
      <c r="F12" s="43" t="s">
        <v>67</v>
      </c>
      <c r="G12" s="71">
        <f>1207.58+(1207.58/2)</f>
        <v>1811.37</v>
      </c>
      <c r="H12" s="12"/>
      <c r="I12" s="55"/>
      <c r="K12" s="12"/>
      <c r="L12" s="12"/>
      <c r="M12" s="9"/>
      <c r="N12" s="9"/>
      <c r="O12" s="36"/>
      <c r="P12" s="36"/>
      <c r="Q12" s="36"/>
      <c r="R12" s="36"/>
      <c r="T12" s="9"/>
    </row>
    <row r="13" spans="2:20" s="39" customFormat="1" x14ac:dyDescent="0.7">
      <c r="B13" s="6"/>
      <c r="E13" s="40"/>
      <c r="F13" s="80" t="s">
        <v>68</v>
      </c>
      <c r="G13" s="81">
        <f>+G11+G12</f>
        <v>2411.37</v>
      </c>
      <c r="H13" s="12"/>
      <c r="I13" s="55"/>
      <c r="K13" s="12"/>
      <c r="L13" s="12"/>
      <c r="M13" s="9"/>
      <c r="N13" s="9"/>
      <c r="O13" s="36"/>
      <c r="P13" s="36"/>
      <c r="Q13" s="36"/>
      <c r="R13" s="36"/>
      <c r="T13" s="9"/>
    </row>
    <row r="14" spans="2:20" s="39" customFormat="1" x14ac:dyDescent="0.7">
      <c r="B14" s="6"/>
      <c r="E14" s="40"/>
      <c r="F14" s="41"/>
      <c r="G14" s="41"/>
      <c r="H14" s="12"/>
      <c r="I14" s="55"/>
      <c r="K14" s="12"/>
      <c r="L14" s="12"/>
      <c r="M14" s="9"/>
      <c r="N14" s="9"/>
      <c r="O14" s="36"/>
      <c r="P14" s="36"/>
      <c r="Q14" s="36"/>
      <c r="R14" s="36"/>
      <c r="T14" s="9"/>
    </row>
    <row r="15" spans="2:20" s="39" customFormat="1" x14ac:dyDescent="0.7">
      <c r="B15" s="6"/>
      <c r="C15" s="6"/>
      <c r="D15" s="40"/>
      <c r="E15" s="40"/>
      <c r="F15" s="39" t="s">
        <v>117</v>
      </c>
      <c r="G15" s="39">
        <v>117.16</v>
      </c>
      <c r="H15" s="12"/>
      <c r="I15" s="55"/>
      <c r="K15" s="12"/>
      <c r="L15" s="12"/>
      <c r="M15" s="9"/>
      <c r="N15" s="9"/>
      <c r="O15" s="36"/>
      <c r="P15" s="36"/>
      <c r="Q15" s="36"/>
      <c r="R15" s="36"/>
      <c r="T15" s="9"/>
    </row>
    <row r="16" spans="2:20" s="39" customFormat="1" x14ac:dyDescent="0.7">
      <c r="B16" s="6"/>
      <c r="C16" s="6"/>
      <c r="D16" s="40"/>
      <c r="E16" s="40"/>
      <c r="H16" s="12"/>
      <c r="I16" s="55"/>
      <c r="K16" s="12"/>
      <c r="L16" s="12"/>
      <c r="M16" s="9"/>
      <c r="N16" s="9"/>
      <c r="O16" s="36"/>
      <c r="P16" s="36"/>
      <c r="Q16" s="36"/>
      <c r="R16" s="36"/>
      <c r="T16" s="9"/>
    </row>
    <row r="17" spans="2:21" s="39" customFormat="1" x14ac:dyDescent="0.7">
      <c r="B17" s="6"/>
      <c r="C17" s="41"/>
      <c r="D17" s="41"/>
      <c r="E17" s="40"/>
      <c r="F17" s="43" t="s">
        <v>108</v>
      </c>
      <c r="G17" s="70" t="e">
        <f>'P+L 2013-2014'!C10</f>
        <v>#REF!</v>
      </c>
      <c r="H17" s="12"/>
      <c r="I17" s="65"/>
      <c r="K17" s="12"/>
      <c r="L17" s="12"/>
      <c r="M17" s="9"/>
      <c r="N17" s="9"/>
      <c r="O17" s="36"/>
      <c r="P17" s="36"/>
      <c r="Q17" s="36"/>
      <c r="R17" s="36"/>
      <c r="T17" s="9"/>
    </row>
    <row r="18" spans="2:21" s="39" customFormat="1" x14ac:dyDescent="0.7">
      <c r="B18" s="6"/>
      <c r="C18" s="41"/>
      <c r="D18" s="41"/>
      <c r="E18" s="40"/>
      <c r="F18" s="43" t="s">
        <v>107</v>
      </c>
      <c r="G18" s="66">
        <v>-80036.710000000006</v>
      </c>
      <c r="H18" s="12"/>
      <c r="I18" s="68"/>
      <c r="J18" s="9"/>
      <c r="K18" s="12"/>
      <c r="L18" s="12"/>
      <c r="M18" s="9"/>
      <c r="N18" s="9"/>
      <c r="O18" s="36"/>
      <c r="P18" s="36"/>
      <c r="Q18" s="36"/>
      <c r="R18" s="36"/>
      <c r="T18" s="9"/>
    </row>
    <row r="19" spans="2:21" s="39" customFormat="1" x14ac:dyDescent="0.7">
      <c r="B19" s="6"/>
      <c r="C19" s="41"/>
      <c r="D19" s="41"/>
      <c r="E19" s="40"/>
      <c r="F19" s="82" t="s">
        <v>124</v>
      </c>
      <c r="G19" s="83" t="e">
        <f>+G17+G18</f>
        <v>#REF!</v>
      </c>
      <c r="H19" s="12"/>
      <c r="I19" s="55"/>
      <c r="J19" s="9"/>
      <c r="K19" s="12"/>
      <c r="L19" s="12"/>
      <c r="M19" s="9"/>
      <c r="N19" s="9"/>
      <c r="O19" s="36"/>
      <c r="P19" s="36"/>
      <c r="Q19" s="36"/>
      <c r="R19" s="36"/>
      <c r="T19" s="9"/>
    </row>
    <row r="20" spans="2:21" s="39" customFormat="1" x14ac:dyDescent="0.7">
      <c r="B20" s="6"/>
      <c r="C20" s="44"/>
      <c r="D20" s="45"/>
      <c r="E20" s="40"/>
      <c r="F20" s="46"/>
      <c r="G20" s="46"/>
      <c r="H20" s="12"/>
      <c r="I20" s="55"/>
      <c r="J20" s="9"/>
      <c r="K20" s="12"/>
      <c r="L20" s="12"/>
      <c r="M20" s="9"/>
      <c r="N20" s="9"/>
      <c r="O20" s="12"/>
      <c r="P20" s="12"/>
      <c r="Q20" s="12"/>
      <c r="R20" s="12"/>
      <c r="T20" s="9"/>
    </row>
    <row r="21" spans="2:21" s="39" customFormat="1" x14ac:dyDescent="0.7">
      <c r="B21" s="6"/>
      <c r="C21" s="47" t="s">
        <v>65</v>
      </c>
      <c r="D21" s="48">
        <f>+D9+D11</f>
        <v>2110.3941853512706</v>
      </c>
      <c r="E21" s="40"/>
      <c r="F21" s="49" t="s">
        <v>102</v>
      </c>
      <c r="G21" s="48" t="e">
        <f>+G9+G13+G19+G15+G10</f>
        <v>#REF!</v>
      </c>
      <c r="H21" s="12"/>
      <c r="I21" s="55"/>
      <c r="J21" s="9"/>
      <c r="K21" s="12"/>
      <c r="L21" s="12"/>
      <c r="M21" s="9"/>
      <c r="N21" s="9"/>
      <c r="O21" s="12"/>
      <c r="P21" s="12"/>
      <c r="Q21" s="12"/>
      <c r="R21" s="12"/>
      <c r="T21" s="9"/>
    </row>
    <row r="22" spans="2:21" s="40" customFormat="1" ht="22.8" x14ac:dyDescent="0.75">
      <c r="B22" s="6"/>
      <c r="C22" s="6"/>
      <c r="F22" s="41"/>
      <c r="G22" s="82" t="e">
        <f>+D21-G21</f>
        <v>#REF!</v>
      </c>
      <c r="H22" s="12"/>
      <c r="I22" s="84"/>
      <c r="J22" s="9"/>
      <c r="K22" s="12"/>
      <c r="L22" s="12"/>
      <c r="M22" s="9"/>
      <c r="N22" s="9"/>
      <c r="O22" s="12"/>
      <c r="P22" s="12"/>
      <c r="Q22" s="12"/>
      <c r="R22" s="12"/>
      <c r="S22" s="39"/>
      <c r="T22" s="9"/>
      <c r="U22" s="39"/>
    </row>
    <row r="23" spans="2:21" s="40" customFormat="1" x14ac:dyDescent="0.7">
      <c r="B23" s="6"/>
      <c r="C23" s="6"/>
      <c r="F23" s="41"/>
      <c r="G23" s="41"/>
      <c r="H23" s="12"/>
      <c r="I23" s="55"/>
      <c r="J23" s="9"/>
      <c r="K23" s="12"/>
      <c r="L23" s="12"/>
      <c r="M23" s="9"/>
      <c r="N23" s="9"/>
      <c r="O23" s="12"/>
      <c r="P23" s="12"/>
      <c r="Q23" s="12"/>
      <c r="R23" s="12"/>
      <c r="S23" s="39"/>
      <c r="T23" s="9"/>
      <c r="U23" s="39"/>
    </row>
    <row r="24" spans="2:21" s="40" customFormat="1" x14ac:dyDescent="0.7">
      <c r="B24" s="6"/>
      <c r="C24" s="6"/>
      <c r="F24" s="41" t="s">
        <v>112</v>
      </c>
      <c r="G24" s="41"/>
      <c r="H24" s="12"/>
      <c r="I24" s="55"/>
      <c r="J24" s="9"/>
      <c r="K24" s="12"/>
      <c r="L24" s="12"/>
      <c r="M24" s="9"/>
      <c r="N24" s="9"/>
      <c r="O24" s="12"/>
      <c r="P24" s="12"/>
      <c r="Q24" s="12"/>
      <c r="R24" s="12"/>
      <c r="S24" s="39"/>
      <c r="T24" s="9"/>
      <c r="U24" s="39"/>
    </row>
    <row r="25" spans="2:21" s="40" customFormat="1" x14ac:dyDescent="0.7">
      <c r="B25" s="6"/>
      <c r="C25" s="6"/>
      <c r="F25" s="41"/>
      <c r="G25" s="41"/>
      <c r="H25" s="12"/>
      <c r="I25" s="9"/>
      <c r="J25" s="9"/>
      <c r="K25" s="12"/>
      <c r="L25" s="12"/>
      <c r="M25" s="9"/>
      <c r="N25" s="9"/>
      <c r="O25" s="12"/>
      <c r="P25" s="12"/>
      <c r="Q25" s="12"/>
      <c r="R25" s="12"/>
      <c r="S25" s="39"/>
      <c r="T25" s="9"/>
      <c r="U25" s="39"/>
    </row>
    <row r="26" spans="2:21" s="40" customFormat="1" x14ac:dyDescent="0.7">
      <c r="B26" s="6"/>
      <c r="C26" s="6"/>
      <c r="F26" s="41"/>
      <c r="G26" s="41"/>
      <c r="H26" s="12"/>
      <c r="I26" s="9"/>
      <c r="J26" s="9"/>
      <c r="K26" s="12"/>
      <c r="L26" s="12"/>
      <c r="M26" s="9"/>
      <c r="N26" s="9"/>
      <c r="O26" s="12"/>
      <c r="P26" s="12"/>
      <c r="Q26" s="12"/>
      <c r="R26" s="12"/>
      <c r="S26" s="39"/>
      <c r="T26" s="9"/>
      <c r="U26" s="39"/>
    </row>
    <row r="27" spans="2:21" s="40" customFormat="1" x14ac:dyDescent="0.7">
      <c r="B27" s="6"/>
      <c r="C27" s="7"/>
      <c r="F27" s="41"/>
      <c r="G27" s="41"/>
      <c r="H27" s="12"/>
      <c r="I27" s="9"/>
      <c r="J27" s="9"/>
      <c r="K27" s="12"/>
      <c r="L27" s="12"/>
      <c r="M27" s="9"/>
      <c r="N27" s="9"/>
      <c r="O27" s="12"/>
      <c r="P27" s="12"/>
      <c r="Q27" s="12"/>
      <c r="R27" s="12"/>
      <c r="S27" s="39"/>
      <c r="T27" s="9"/>
      <c r="U27" s="39"/>
    </row>
    <row r="28" spans="2:21" s="40" customFormat="1" x14ac:dyDescent="0.7">
      <c r="B28" s="6"/>
      <c r="C28" s="6"/>
      <c r="F28" s="41"/>
      <c r="G28" s="41"/>
      <c r="H28" s="12"/>
      <c r="I28" s="9"/>
      <c r="J28" s="9"/>
      <c r="K28" s="12"/>
      <c r="L28" s="12"/>
      <c r="M28" s="9"/>
      <c r="N28" s="9"/>
      <c r="O28" s="12"/>
      <c r="P28" s="12"/>
      <c r="Q28" s="12"/>
      <c r="R28" s="12"/>
      <c r="S28" s="39"/>
      <c r="T28" s="9"/>
      <c r="U28" s="39"/>
    </row>
    <row r="29" spans="2:21" s="40" customFormat="1" x14ac:dyDescent="0.7">
      <c r="B29" s="6"/>
      <c r="C29" s="6"/>
      <c r="F29" s="41"/>
      <c r="G29" s="41"/>
      <c r="H29" s="12"/>
      <c r="I29" s="9"/>
      <c r="J29" s="9"/>
      <c r="K29" s="12"/>
      <c r="L29" s="12"/>
      <c r="M29" s="9"/>
      <c r="N29" s="9"/>
      <c r="O29" s="12"/>
      <c r="P29" s="12"/>
      <c r="Q29" s="12"/>
      <c r="R29" s="12"/>
      <c r="S29" s="39"/>
      <c r="T29" s="9"/>
      <c r="U29" s="39"/>
    </row>
    <row r="30" spans="2:21" s="40" customFormat="1" x14ac:dyDescent="0.7">
      <c r="B30" s="6"/>
      <c r="C30" s="6"/>
      <c r="F30" s="41"/>
      <c r="G30" s="41"/>
      <c r="H30" s="12"/>
      <c r="I30" s="9"/>
      <c r="J30" s="9"/>
      <c r="K30" s="12"/>
      <c r="L30" s="12"/>
      <c r="M30" s="9"/>
      <c r="N30" s="9"/>
      <c r="O30" s="12"/>
      <c r="P30" s="12"/>
      <c r="Q30" s="12"/>
      <c r="R30" s="12"/>
      <c r="S30" s="39"/>
      <c r="T30" s="9"/>
      <c r="U30" s="39"/>
    </row>
    <row r="31" spans="2:21" s="40" customFormat="1" x14ac:dyDescent="0.7">
      <c r="B31" s="6"/>
      <c r="C31" s="6"/>
      <c r="F31" s="41"/>
      <c r="G31" s="41"/>
      <c r="H31" s="12"/>
      <c r="I31" s="9"/>
      <c r="J31" s="9"/>
      <c r="K31" s="12"/>
      <c r="L31" s="12"/>
      <c r="M31" s="9"/>
      <c r="N31" s="9"/>
      <c r="O31" s="12"/>
      <c r="P31" s="12"/>
      <c r="Q31" s="12"/>
      <c r="R31" s="12"/>
      <c r="S31" s="39"/>
      <c r="T31" s="9"/>
      <c r="U31" s="39"/>
    </row>
    <row r="32" spans="2:21" s="40" customFormat="1" x14ac:dyDescent="0.7">
      <c r="B32" s="6"/>
      <c r="C32" s="6"/>
      <c r="F32" s="41"/>
      <c r="G32" s="41"/>
      <c r="H32" s="12"/>
      <c r="I32" s="9"/>
      <c r="J32" s="9"/>
      <c r="K32" s="12"/>
      <c r="L32" s="12"/>
      <c r="M32" s="9"/>
      <c r="N32" s="9"/>
      <c r="O32" s="12"/>
      <c r="P32" s="12"/>
      <c r="Q32" s="12"/>
      <c r="R32" s="12"/>
      <c r="S32" s="39"/>
      <c r="T32" s="9"/>
      <c r="U32" s="39"/>
    </row>
    <row r="33" spans="2:21" s="40" customFormat="1" x14ac:dyDescent="0.7">
      <c r="B33" s="6"/>
      <c r="C33" s="6"/>
      <c r="F33" s="41"/>
      <c r="G33" s="41"/>
      <c r="H33" s="12"/>
      <c r="I33" s="9"/>
      <c r="J33" s="9"/>
      <c r="K33" s="12"/>
      <c r="L33" s="12"/>
      <c r="M33" s="9"/>
      <c r="N33" s="9"/>
      <c r="O33" s="12"/>
      <c r="P33" s="12"/>
      <c r="Q33" s="12"/>
      <c r="R33" s="12"/>
      <c r="S33" s="39"/>
      <c r="T33" s="9"/>
      <c r="U33" s="39"/>
    </row>
    <row r="34" spans="2:21" s="40" customFormat="1" x14ac:dyDescent="0.7">
      <c r="B34" s="6"/>
      <c r="C34" s="6"/>
      <c r="F34" s="41"/>
      <c r="G34" s="41"/>
      <c r="H34" s="12"/>
      <c r="I34" s="9"/>
      <c r="J34" s="9"/>
      <c r="K34" s="12"/>
      <c r="L34" s="12"/>
      <c r="M34" s="9"/>
      <c r="N34" s="9"/>
      <c r="O34" s="12"/>
      <c r="P34" s="12"/>
      <c r="Q34" s="12"/>
      <c r="R34" s="12"/>
      <c r="S34" s="39"/>
      <c r="T34" s="9"/>
      <c r="U34" s="39"/>
    </row>
    <row r="35" spans="2:21" s="40" customFormat="1" x14ac:dyDescent="0.7">
      <c r="B35" s="6"/>
      <c r="C35" s="6"/>
      <c r="F35" s="41"/>
      <c r="G35" s="41"/>
      <c r="H35" s="12"/>
      <c r="I35" s="9"/>
      <c r="J35" s="9"/>
      <c r="K35" s="12"/>
      <c r="L35" s="12"/>
      <c r="M35" s="9"/>
      <c r="N35" s="9"/>
      <c r="O35" s="12"/>
      <c r="P35" s="12"/>
      <c r="Q35" s="12"/>
      <c r="R35" s="12"/>
      <c r="S35" s="39"/>
      <c r="T35" s="9"/>
      <c r="U35" s="39"/>
    </row>
    <row r="36" spans="2:21" s="40" customFormat="1" x14ac:dyDescent="0.7">
      <c r="B36" s="6"/>
      <c r="C36" s="6"/>
      <c r="F36" s="41"/>
      <c r="G36" s="41"/>
      <c r="H36" s="12"/>
      <c r="I36" s="9"/>
      <c r="J36" s="9"/>
      <c r="K36" s="12"/>
      <c r="L36" s="12"/>
      <c r="M36" s="9"/>
      <c r="N36" s="9"/>
      <c r="O36" s="12"/>
      <c r="P36" s="12"/>
      <c r="Q36" s="12"/>
      <c r="R36" s="12"/>
      <c r="S36" s="39"/>
      <c r="T36" s="9"/>
      <c r="U36" s="39"/>
    </row>
    <row r="37" spans="2:21" s="40" customFormat="1" x14ac:dyDescent="0.7">
      <c r="B37" s="6"/>
      <c r="C37" s="6"/>
      <c r="F37" s="41"/>
      <c r="G37" s="41"/>
      <c r="H37" s="12"/>
      <c r="I37" s="9"/>
      <c r="J37" s="9"/>
      <c r="K37" s="12"/>
      <c r="L37" s="12"/>
      <c r="M37" s="9"/>
      <c r="N37" s="9"/>
      <c r="O37" s="12"/>
      <c r="P37" s="12"/>
      <c r="Q37" s="12"/>
      <c r="R37" s="12"/>
      <c r="S37" s="39"/>
      <c r="T37" s="9"/>
      <c r="U37" s="39"/>
    </row>
  </sheetData>
  <sheetProtection selectLockedCells="1" selectUnlockedCells="1"/>
  <mergeCells count="2">
    <mergeCell ref="B1:G1"/>
    <mergeCell ref="C2:G2"/>
  </mergeCells>
  <pageMargins left="0.70866141732283472" right="0.31496062992125984" top="0.74803149606299213" bottom="0.74803149606299213" header="0.51181102362204722" footer="0.51181102362204722"/>
  <pageSetup scale="9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A119"/>
  <sheetViews>
    <sheetView showGridLines="0" topLeftCell="A25" workbookViewId="0">
      <selection activeCell="E16" sqref="E16"/>
    </sheetView>
  </sheetViews>
  <sheetFormatPr defaultColWidth="11.5546875" defaultRowHeight="20.399999999999999" x14ac:dyDescent="0.7"/>
  <cols>
    <col min="1" max="1" width="2.5546875" style="12" customWidth="1"/>
    <col min="2" max="2" width="4.44140625" style="12" customWidth="1"/>
    <col min="3" max="3" width="33.109375" style="12" customWidth="1"/>
    <col min="4" max="4" width="11.44140625" style="12" bestFit="1" customWidth="1"/>
    <col min="5" max="5" width="11" style="12" bestFit="1" customWidth="1"/>
    <col min="6" max="6" width="11.88671875" style="12" customWidth="1"/>
    <col min="7" max="7" width="12.88671875" style="11" bestFit="1" customWidth="1"/>
    <col min="8" max="8" width="8.6640625" style="11" bestFit="1" customWidth="1"/>
    <col min="9" max="9" width="11" style="11" bestFit="1" customWidth="1"/>
    <col min="10" max="10" width="13" style="12" bestFit="1" customWidth="1"/>
    <col min="11" max="11" width="5.88671875" style="12" bestFit="1" customWidth="1"/>
    <col min="12" max="12" width="4.33203125" style="12" bestFit="1" customWidth="1"/>
    <col min="13" max="13" width="10.88671875" style="12" customWidth="1"/>
    <col min="14" max="14" width="7.33203125" style="12" customWidth="1"/>
    <col min="15" max="15" width="9.44140625" style="12" customWidth="1"/>
    <col min="16" max="16" width="15.88671875" style="12" bestFit="1" customWidth="1"/>
    <col min="17" max="17" width="4.109375" style="12" customWidth="1"/>
    <col min="18" max="22" width="11.5546875" style="41"/>
    <col min="23" max="264" width="11.5546875" style="12"/>
    <col min="265" max="265" width="2.5546875" style="12" customWidth="1"/>
    <col min="266" max="266" width="4.44140625" style="12" customWidth="1"/>
    <col min="267" max="267" width="29.44140625" style="12" customWidth="1"/>
    <col min="268" max="268" width="15.33203125" style="12" customWidth="1"/>
    <col min="269" max="269" width="15.109375" style="12" customWidth="1"/>
    <col min="270" max="270" width="17.33203125" style="12" customWidth="1"/>
    <col min="271" max="271" width="18.109375" style="12" customWidth="1"/>
    <col min="272" max="272" width="15.88671875" style="12" bestFit="1" customWidth="1"/>
    <col min="273" max="273" width="4.109375" style="12" customWidth="1"/>
    <col min="274" max="520" width="11.5546875" style="12"/>
    <col min="521" max="521" width="2.5546875" style="12" customWidth="1"/>
    <col min="522" max="522" width="4.44140625" style="12" customWidth="1"/>
    <col min="523" max="523" width="29.44140625" style="12" customWidth="1"/>
    <col min="524" max="524" width="15.33203125" style="12" customWidth="1"/>
    <col min="525" max="525" width="15.109375" style="12" customWidth="1"/>
    <col min="526" max="526" width="17.33203125" style="12" customWidth="1"/>
    <col min="527" max="527" width="18.109375" style="12" customWidth="1"/>
    <col min="528" max="528" width="15.88671875" style="12" bestFit="1" customWidth="1"/>
    <col min="529" max="529" width="4.109375" style="12" customWidth="1"/>
    <col min="530" max="776" width="11.5546875" style="12"/>
    <col min="777" max="777" width="2.5546875" style="12" customWidth="1"/>
    <col min="778" max="778" width="4.44140625" style="12" customWidth="1"/>
    <col min="779" max="779" width="29.44140625" style="12" customWidth="1"/>
    <col min="780" max="780" width="15.33203125" style="12" customWidth="1"/>
    <col min="781" max="781" width="15.109375" style="12" customWidth="1"/>
    <col min="782" max="782" width="17.33203125" style="12" customWidth="1"/>
    <col min="783" max="783" width="18.109375" style="12" customWidth="1"/>
    <col min="784" max="784" width="15.88671875" style="12" bestFit="1" customWidth="1"/>
    <col min="785" max="785" width="4.109375" style="12" customWidth="1"/>
    <col min="786" max="1032" width="11.5546875" style="12"/>
    <col min="1033" max="1033" width="2.5546875" style="12" customWidth="1"/>
    <col min="1034" max="1034" width="4.44140625" style="12" customWidth="1"/>
    <col min="1035" max="1035" width="29.44140625" style="12" customWidth="1"/>
    <col min="1036" max="1036" width="15.33203125" style="12" customWidth="1"/>
    <col min="1037" max="1037" width="15.109375" style="12" customWidth="1"/>
    <col min="1038" max="1038" width="17.33203125" style="12" customWidth="1"/>
    <col min="1039" max="1039" width="18.109375" style="12" customWidth="1"/>
    <col min="1040" max="1040" width="15.88671875" style="12" bestFit="1" customWidth="1"/>
    <col min="1041" max="1041" width="4.109375" style="12" customWidth="1"/>
    <col min="1042" max="1288" width="11.5546875" style="12"/>
    <col min="1289" max="1289" width="2.5546875" style="12" customWidth="1"/>
    <col min="1290" max="1290" width="4.44140625" style="12" customWidth="1"/>
    <col min="1291" max="1291" width="29.44140625" style="12" customWidth="1"/>
    <col min="1292" max="1292" width="15.33203125" style="12" customWidth="1"/>
    <col min="1293" max="1293" width="15.109375" style="12" customWidth="1"/>
    <col min="1294" max="1294" width="17.33203125" style="12" customWidth="1"/>
    <col min="1295" max="1295" width="18.109375" style="12" customWidth="1"/>
    <col min="1296" max="1296" width="15.88671875" style="12" bestFit="1" customWidth="1"/>
    <col min="1297" max="1297" width="4.109375" style="12" customWidth="1"/>
    <col min="1298" max="1544" width="11.5546875" style="12"/>
    <col min="1545" max="1545" width="2.5546875" style="12" customWidth="1"/>
    <col min="1546" max="1546" width="4.44140625" style="12" customWidth="1"/>
    <col min="1547" max="1547" width="29.44140625" style="12" customWidth="1"/>
    <col min="1548" max="1548" width="15.33203125" style="12" customWidth="1"/>
    <col min="1549" max="1549" width="15.109375" style="12" customWidth="1"/>
    <col min="1550" max="1550" width="17.33203125" style="12" customWidth="1"/>
    <col min="1551" max="1551" width="18.109375" style="12" customWidth="1"/>
    <col min="1552" max="1552" width="15.88671875" style="12" bestFit="1" customWidth="1"/>
    <col min="1553" max="1553" width="4.109375" style="12" customWidth="1"/>
    <col min="1554" max="1800" width="11.5546875" style="12"/>
    <col min="1801" max="1801" width="2.5546875" style="12" customWidth="1"/>
    <col min="1802" max="1802" width="4.44140625" style="12" customWidth="1"/>
    <col min="1803" max="1803" width="29.44140625" style="12" customWidth="1"/>
    <col min="1804" max="1804" width="15.33203125" style="12" customWidth="1"/>
    <col min="1805" max="1805" width="15.109375" style="12" customWidth="1"/>
    <col min="1806" max="1806" width="17.33203125" style="12" customWidth="1"/>
    <col min="1807" max="1807" width="18.109375" style="12" customWidth="1"/>
    <col min="1808" max="1808" width="15.88671875" style="12" bestFit="1" customWidth="1"/>
    <col min="1809" max="1809" width="4.109375" style="12" customWidth="1"/>
    <col min="1810" max="2056" width="11.5546875" style="12"/>
    <col min="2057" max="2057" width="2.5546875" style="12" customWidth="1"/>
    <col min="2058" max="2058" width="4.44140625" style="12" customWidth="1"/>
    <col min="2059" max="2059" width="29.44140625" style="12" customWidth="1"/>
    <col min="2060" max="2060" width="15.33203125" style="12" customWidth="1"/>
    <col min="2061" max="2061" width="15.109375" style="12" customWidth="1"/>
    <col min="2062" max="2062" width="17.33203125" style="12" customWidth="1"/>
    <col min="2063" max="2063" width="18.109375" style="12" customWidth="1"/>
    <col min="2064" max="2064" width="15.88671875" style="12" bestFit="1" customWidth="1"/>
    <col min="2065" max="2065" width="4.109375" style="12" customWidth="1"/>
    <col min="2066" max="2312" width="11.5546875" style="12"/>
    <col min="2313" max="2313" width="2.5546875" style="12" customWidth="1"/>
    <col min="2314" max="2314" width="4.44140625" style="12" customWidth="1"/>
    <col min="2315" max="2315" width="29.44140625" style="12" customWidth="1"/>
    <col min="2316" max="2316" width="15.33203125" style="12" customWidth="1"/>
    <col min="2317" max="2317" width="15.109375" style="12" customWidth="1"/>
    <col min="2318" max="2318" width="17.33203125" style="12" customWidth="1"/>
    <col min="2319" max="2319" width="18.109375" style="12" customWidth="1"/>
    <col min="2320" max="2320" width="15.88671875" style="12" bestFit="1" customWidth="1"/>
    <col min="2321" max="2321" width="4.109375" style="12" customWidth="1"/>
    <col min="2322" max="2568" width="11.5546875" style="12"/>
    <col min="2569" max="2569" width="2.5546875" style="12" customWidth="1"/>
    <col min="2570" max="2570" width="4.44140625" style="12" customWidth="1"/>
    <col min="2571" max="2571" width="29.44140625" style="12" customWidth="1"/>
    <col min="2572" max="2572" width="15.33203125" style="12" customWidth="1"/>
    <col min="2573" max="2573" width="15.109375" style="12" customWidth="1"/>
    <col min="2574" max="2574" width="17.33203125" style="12" customWidth="1"/>
    <col min="2575" max="2575" width="18.109375" style="12" customWidth="1"/>
    <col min="2576" max="2576" width="15.88671875" style="12" bestFit="1" customWidth="1"/>
    <col min="2577" max="2577" width="4.109375" style="12" customWidth="1"/>
    <col min="2578" max="2824" width="11.5546875" style="12"/>
    <col min="2825" max="2825" width="2.5546875" style="12" customWidth="1"/>
    <col min="2826" max="2826" width="4.44140625" style="12" customWidth="1"/>
    <col min="2827" max="2827" width="29.44140625" style="12" customWidth="1"/>
    <col min="2828" max="2828" width="15.33203125" style="12" customWidth="1"/>
    <col min="2829" max="2829" width="15.109375" style="12" customWidth="1"/>
    <col min="2830" max="2830" width="17.33203125" style="12" customWidth="1"/>
    <col min="2831" max="2831" width="18.109375" style="12" customWidth="1"/>
    <col min="2832" max="2832" width="15.88671875" style="12" bestFit="1" customWidth="1"/>
    <col min="2833" max="2833" width="4.109375" style="12" customWidth="1"/>
    <col min="2834" max="3080" width="11.5546875" style="12"/>
    <col min="3081" max="3081" width="2.5546875" style="12" customWidth="1"/>
    <col min="3082" max="3082" width="4.44140625" style="12" customWidth="1"/>
    <col min="3083" max="3083" width="29.44140625" style="12" customWidth="1"/>
    <col min="3084" max="3084" width="15.33203125" style="12" customWidth="1"/>
    <col min="3085" max="3085" width="15.109375" style="12" customWidth="1"/>
    <col min="3086" max="3086" width="17.33203125" style="12" customWidth="1"/>
    <col min="3087" max="3087" width="18.109375" style="12" customWidth="1"/>
    <col min="3088" max="3088" width="15.88671875" style="12" bestFit="1" customWidth="1"/>
    <col min="3089" max="3089" width="4.109375" style="12" customWidth="1"/>
    <col min="3090" max="3336" width="11.5546875" style="12"/>
    <col min="3337" max="3337" width="2.5546875" style="12" customWidth="1"/>
    <col min="3338" max="3338" width="4.44140625" style="12" customWidth="1"/>
    <col min="3339" max="3339" width="29.44140625" style="12" customWidth="1"/>
    <col min="3340" max="3340" width="15.33203125" style="12" customWidth="1"/>
    <col min="3341" max="3341" width="15.109375" style="12" customWidth="1"/>
    <col min="3342" max="3342" width="17.33203125" style="12" customWidth="1"/>
    <col min="3343" max="3343" width="18.109375" style="12" customWidth="1"/>
    <col min="3344" max="3344" width="15.88671875" style="12" bestFit="1" customWidth="1"/>
    <col min="3345" max="3345" width="4.109375" style="12" customWidth="1"/>
    <col min="3346" max="3592" width="11.5546875" style="12"/>
    <col min="3593" max="3593" width="2.5546875" style="12" customWidth="1"/>
    <col min="3594" max="3594" width="4.44140625" style="12" customWidth="1"/>
    <col min="3595" max="3595" width="29.44140625" style="12" customWidth="1"/>
    <col min="3596" max="3596" width="15.33203125" style="12" customWidth="1"/>
    <col min="3597" max="3597" width="15.109375" style="12" customWidth="1"/>
    <col min="3598" max="3598" width="17.33203125" style="12" customWidth="1"/>
    <col min="3599" max="3599" width="18.109375" style="12" customWidth="1"/>
    <col min="3600" max="3600" width="15.88671875" style="12" bestFit="1" customWidth="1"/>
    <col min="3601" max="3601" width="4.109375" style="12" customWidth="1"/>
    <col min="3602" max="3848" width="11.5546875" style="12"/>
    <col min="3849" max="3849" width="2.5546875" style="12" customWidth="1"/>
    <col min="3850" max="3850" width="4.44140625" style="12" customWidth="1"/>
    <col min="3851" max="3851" width="29.44140625" style="12" customWidth="1"/>
    <col min="3852" max="3852" width="15.33203125" style="12" customWidth="1"/>
    <col min="3853" max="3853" width="15.109375" style="12" customWidth="1"/>
    <col min="3854" max="3854" width="17.33203125" style="12" customWidth="1"/>
    <col min="3855" max="3855" width="18.109375" style="12" customWidth="1"/>
    <col min="3856" max="3856" width="15.88671875" style="12" bestFit="1" customWidth="1"/>
    <col min="3857" max="3857" width="4.109375" style="12" customWidth="1"/>
    <col min="3858" max="4104" width="11.5546875" style="12"/>
    <col min="4105" max="4105" width="2.5546875" style="12" customWidth="1"/>
    <col min="4106" max="4106" width="4.44140625" style="12" customWidth="1"/>
    <col min="4107" max="4107" width="29.44140625" style="12" customWidth="1"/>
    <col min="4108" max="4108" width="15.33203125" style="12" customWidth="1"/>
    <col min="4109" max="4109" width="15.109375" style="12" customWidth="1"/>
    <col min="4110" max="4110" width="17.33203125" style="12" customWidth="1"/>
    <col min="4111" max="4111" width="18.109375" style="12" customWidth="1"/>
    <col min="4112" max="4112" width="15.88671875" style="12" bestFit="1" customWidth="1"/>
    <col min="4113" max="4113" width="4.109375" style="12" customWidth="1"/>
    <col min="4114" max="4360" width="11.5546875" style="12"/>
    <col min="4361" max="4361" width="2.5546875" style="12" customWidth="1"/>
    <col min="4362" max="4362" width="4.44140625" style="12" customWidth="1"/>
    <col min="4363" max="4363" width="29.44140625" style="12" customWidth="1"/>
    <col min="4364" max="4364" width="15.33203125" style="12" customWidth="1"/>
    <col min="4365" max="4365" width="15.109375" style="12" customWidth="1"/>
    <col min="4366" max="4366" width="17.33203125" style="12" customWidth="1"/>
    <col min="4367" max="4367" width="18.109375" style="12" customWidth="1"/>
    <col min="4368" max="4368" width="15.88671875" style="12" bestFit="1" customWidth="1"/>
    <col min="4369" max="4369" width="4.109375" style="12" customWidth="1"/>
    <col min="4370" max="4616" width="11.5546875" style="12"/>
    <col min="4617" max="4617" width="2.5546875" style="12" customWidth="1"/>
    <col min="4618" max="4618" width="4.44140625" style="12" customWidth="1"/>
    <col min="4619" max="4619" width="29.44140625" style="12" customWidth="1"/>
    <col min="4620" max="4620" width="15.33203125" style="12" customWidth="1"/>
    <col min="4621" max="4621" width="15.109375" style="12" customWidth="1"/>
    <col min="4622" max="4622" width="17.33203125" style="12" customWidth="1"/>
    <col min="4623" max="4623" width="18.109375" style="12" customWidth="1"/>
    <col min="4624" max="4624" width="15.88671875" style="12" bestFit="1" customWidth="1"/>
    <col min="4625" max="4625" width="4.109375" style="12" customWidth="1"/>
    <col min="4626" max="4872" width="11.5546875" style="12"/>
    <col min="4873" max="4873" width="2.5546875" style="12" customWidth="1"/>
    <col min="4874" max="4874" width="4.44140625" style="12" customWidth="1"/>
    <col min="4875" max="4875" width="29.44140625" style="12" customWidth="1"/>
    <col min="4876" max="4876" width="15.33203125" style="12" customWidth="1"/>
    <col min="4877" max="4877" width="15.109375" style="12" customWidth="1"/>
    <col min="4878" max="4878" width="17.33203125" style="12" customWidth="1"/>
    <col min="4879" max="4879" width="18.109375" style="12" customWidth="1"/>
    <col min="4880" max="4880" width="15.88671875" style="12" bestFit="1" customWidth="1"/>
    <col min="4881" max="4881" width="4.109375" style="12" customWidth="1"/>
    <col min="4882" max="5128" width="11.5546875" style="12"/>
    <col min="5129" max="5129" width="2.5546875" style="12" customWidth="1"/>
    <col min="5130" max="5130" width="4.44140625" style="12" customWidth="1"/>
    <col min="5131" max="5131" width="29.44140625" style="12" customWidth="1"/>
    <col min="5132" max="5132" width="15.33203125" style="12" customWidth="1"/>
    <col min="5133" max="5133" width="15.109375" style="12" customWidth="1"/>
    <col min="5134" max="5134" width="17.33203125" style="12" customWidth="1"/>
    <col min="5135" max="5135" width="18.109375" style="12" customWidth="1"/>
    <col min="5136" max="5136" width="15.88671875" style="12" bestFit="1" customWidth="1"/>
    <col min="5137" max="5137" width="4.109375" style="12" customWidth="1"/>
    <col min="5138" max="5384" width="11.5546875" style="12"/>
    <col min="5385" max="5385" width="2.5546875" style="12" customWidth="1"/>
    <col min="5386" max="5386" width="4.44140625" style="12" customWidth="1"/>
    <col min="5387" max="5387" width="29.44140625" style="12" customWidth="1"/>
    <col min="5388" max="5388" width="15.33203125" style="12" customWidth="1"/>
    <col min="5389" max="5389" width="15.109375" style="12" customWidth="1"/>
    <col min="5390" max="5390" width="17.33203125" style="12" customWidth="1"/>
    <col min="5391" max="5391" width="18.109375" style="12" customWidth="1"/>
    <col min="5392" max="5392" width="15.88671875" style="12" bestFit="1" customWidth="1"/>
    <col min="5393" max="5393" width="4.109375" style="12" customWidth="1"/>
    <col min="5394" max="5640" width="11.5546875" style="12"/>
    <col min="5641" max="5641" width="2.5546875" style="12" customWidth="1"/>
    <col min="5642" max="5642" width="4.44140625" style="12" customWidth="1"/>
    <col min="5643" max="5643" width="29.44140625" style="12" customWidth="1"/>
    <col min="5644" max="5644" width="15.33203125" style="12" customWidth="1"/>
    <col min="5645" max="5645" width="15.109375" style="12" customWidth="1"/>
    <col min="5646" max="5646" width="17.33203125" style="12" customWidth="1"/>
    <col min="5647" max="5647" width="18.109375" style="12" customWidth="1"/>
    <col min="5648" max="5648" width="15.88671875" style="12" bestFit="1" customWidth="1"/>
    <col min="5649" max="5649" width="4.109375" style="12" customWidth="1"/>
    <col min="5650" max="5896" width="11.5546875" style="12"/>
    <col min="5897" max="5897" width="2.5546875" style="12" customWidth="1"/>
    <col min="5898" max="5898" width="4.44140625" style="12" customWidth="1"/>
    <col min="5899" max="5899" width="29.44140625" style="12" customWidth="1"/>
    <col min="5900" max="5900" width="15.33203125" style="12" customWidth="1"/>
    <col min="5901" max="5901" width="15.109375" style="12" customWidth="1"/>
    <col min="5902" max="5902" width="17.33203125" style="12" customWidth="1"/>
    <col min="5903" max="5903" width="18.109375" style="12" customWidth="1"/>
    <col min="5904" max="5904" width="15.88671875" style="12" bestFit="1" customWidth="1"/>
    <col min="5905" max="5905" width="4.109375" style="12" customWidth="1"/>
    <col min="5906" max="6152" width="11.5546875" style="12"/>
    <col min="6153" max="6153" width="2.5546875" style="12" customWidth="1"/>
    <col min="6154" max="6154" width="4.44140625" style="12" customWidth="1"/>
    <col min="6155" max="6155" width="29.44140625" style="12" customWidth="1"/>
    <col min="6156" max="6156" width="15.33203125" style="12" customWidth="1"/>
    <col min="6157" max="6157" width="15.109375" style="12" customWidth="1"/>
    <col min="6158" max="6158" width="17.33203125" style="12" customWidth="1"/>
    <col min="6159" max="6159" width="18.109375" style="12" customWidth="1"/>
    <col min="6160" max="6160" width="15.88671875" style="12" bestFit="1" customWidth="1"/>
    <col min="6161" max="6161" width="4.109375" style="12" customWidth="1"/>
    <col min="6162" max="6408" width="11.5546875" style="12"/>
    <col min="6409" max="6409" width="2.5546875" style="12" customWidth="1"/>
    <col min="6410" max="6410" width="4.44140625" style="12" customWidth="1"/>
    <col min="6411" max="6411" width="29.44140625" style="12" customWidth="1"/>
    <col min="6412" max="6412" width="15.33203125" style="12" customWidth="1"/>
    <col min="6413" max="6413" width="15.109375" style="12" customWidth="1"/>
    <col min="6414" max="6414" width="17.33203125" style="12" customWidth="1"/>
    <col min="6415" max="6415" width="18.109375" style="12" customWidth="1"/>
    <col min="6416" max="6416" width="15.88671875" style="12" bestFit="1" customWidth="1"/>
    <col min="6417" max="6417" width="4.109375" style="12" customWidth="1"/>
    <col min="6418" max="6664" width="11.5546875" style="12"/>
    <col min="6665" max="6665" width="2.5546875" style="12" customWidth="1"/>
    <col min="6666" max="6666" width="4.44140625" style="12" customWidth="1"/>
    <col min="6667" max="6667" width="29.44140625" style="12" customWidth="1"/>
    <col min="6668" max="6668" width="15.33203125" style="12" customWidth="1"/>
    <col min="6669" max="6669" width="15.109375" style="12" customWidth="1"/>
    <col min="6670" max="6670" width="17.33203125" style="12" customWidth="1"/>
    <col min="6671" max="6671" width="18.109375" style="12" customWidth="1"/>
    <col min="6672" max="6672" width="15.88671875" style="12" bestFit="1" customWidth="1"/>
    <col min="6673" max="6673" width="4.109375" style="12" customWidth="1"/>
    <col min="6674" max="6920" width="11.5546875" style="12"/>
    <col min="6921" max="6921" width="2.5546875" style="12" customWidth="1"/>
    <col min="6922" max="6922" width="4.44140625" style="12" customWidth="1"/>
    <col min="6923" max="6923" width="29.44140625" style="12" customWidth="1"/>
    <col min="6924" max="6924" width="15.33203125" style="12" customWidth="1"/>
    <col min="6925" max="6925" width="15.109375" style="12" customWidth="1"/>
    <col min="6926" max="6926" width="17.33203125" style="12" customWidth="1"/>
    <col min="6927" max="6927" width="18.109375" style="12" customWidth="1"/>
    <col min="6928" max="6928" width="15.88671875" style="12" bestFit="1" customWidth="1"/>
    <col min="6929" max="6929" width="4.109375" style="12" customWidth="1"/>
    <col min="6930" max="7176" width="11.5546875" style="12"/>
    <col min="7177" max="7177" width="2.5546875" style="12" customWidth="1"/>
    <col min="7178" max="7178" width="4.44140625" style="12" customWidth="1"/>
    <col min="7179" max="7179" width="29.44140625" style="12" customWidth="1"/>
    <col min="7180" max="7180" width="15.33203125" style="12" customWidth="1"/>
    <col min="7181" max="7181" width="15.109375" style="12" customWidth="1"/>
    <col min="7182" max="7182" width="17.33203125" style="12" customWidth="1"/>
    <col min="7183" max="7183" width="18.109375" style="12" customWidth="1"/>
    <col min="7184" max="7184" width="15.88671875" style="12" bestFit="1" customWidth="1"/>
    <col min="7185" max="7185" width="4.109375" style="12" customWidth="1"/>
    <col min="7186" max="7432" width="11.5546875" style="12"/>
    <col min="7433" max="7433" width="2.5546875" style="12" customWidth="1"/>
    <col min="7434" max="7434" width="4.44140625" style="12" customWidth="1"/>
    <col min="7435" max="7435" width="29.44140625" style="12" customWidth="1"/>
    <col min="7436" max="7436" width="15.33203125" style="12" customWidth="1"/>
    <col min="7437" max="7437" width="15.109375" style="12" customWidth="1"/>
    <col min="7438" max="7438" width="17.33203125" style="12" customWidth="1"/>
    <col min="7439" max="7439" width="18.109375" style="12" customWidth="1"/>
    <col min="7440" max="7440" width="15.88671875" style="12" bestFit="1" customWidth="1"/>
    <col min="7441" max="7441" width="4.109375" style="12" customWidth="1"/>
    <col min="7442" max="7688" width="11.5546875" style="12"/>
    <col min="7689" max="7689" width="2.5546875" style="12" customWidth="1"/>
    <col min="7690" max="7690" width="4.44140625" style="12" customWidth="1"/>
    <col min="7691" max="7691" width="29.44140625" style="12" customWidth="1"/>
    <col min="7692" max="7692" width="15.33203125" style="12" customWidth="1"/>
    <col min="7693" max="7693" width="15.109375" style="12" customWidth="1"/>
    <col min="7694" max="7694" width="17.33203125" style="12" customWidth="1"/>
    <col min="7695" max="7695" width="18.109375" style="12" customWidth="1"/>
    <col min="7696" max="7696" width="15.88671875" style="12" bestFit="1" customWidth="1"/>
    <col min="7697" max="7697" width="4.109375" style="12" customWidth="1"/>
    <col min="7698" max="7944" width="11.5546875" style="12"/>
    <col min="7945" max="7945" width="2.5546875" style="12" customWidth="1"/>
    <col min="7946" max="7946" width="4.44140625" style="12" customWidth="1"/>
    <col min="7947" max="7947" width="29.44140625" style="12" customWidth="1"/>
    <col min="7948" max="7948" width="15.33203125" style="12" customWidth="1"/>
    <col min="7949" max="7949" width="15.109375" style="12" customWidth="1"/>
    <col min="7950" max="7950" width="17.33203125" style="12" customWidth="1"/>
    <col min="7951" max="7951" width="18.109375" style="12" customWidth="1"/>
    <col min="7952" max="7952" width="15.88671875" style="12" bestFit="1" customWidth="1"/>
    <col min="7953" max="7953" width="4.109375" style="12" customWidth="1"/>
    <col min="7954" max="8200" width="11.5546875" style="12"/>
    <col min="8201" max="8201" width="2.5546875" style="12" customWidth="1"/>
    <col min="8202" max="8202" width="4.44140625" style="12" customWidth="1"/>
    <col min="8203" max="8203" width="29.44140625" style="12" customWidth="1"/>
    <col min="8204" max="8204" width="15.33203125" style="12" customWidth="1"/>
    <col min="8205" max="8205" width="15.109375" style="12" customWidth="1"/>
    <col min="8206" max="8206" width="17.33203125" style="12" customWidth="1"/>
    <col min="8207" max="8207" width="18.109375" style="12" customWidth="1"/>
    <col min="8208" max="8208" width="15.88671875" style="12" bestFit="1" customWidth="1"/>
    <col min="8209" max="8209" width="4.109375" style="12" customWidth="1"/>
    <col min="8210" max="8456" width="11.5546875" style="12"/>
    <col min="8457" max="8457" width="2.5546875" style="12" customWidth="1"/>
    <col min="8458" max="8458" width="4.44140625" style="12" customWidth="1"/>
    <col min="8459" max="8459" width="29.44140625" style="12" customWidth="1"/>
    <col min="8460" max="8460" width="15.33203125" style="12" customWidth="1"/>
    <col min="8461" max="8461" width="15.109375" style="12" customWidth="1"/>
    <col min="8462" max="8462" width="17.33203125" style="12" customWidth="1"/>
    <col min="8463" max="8463" width="18.109375" style="12" customWidth="1"/>
    <col min="8464" max="8464" width="15.88671875" style="12" bestFit="1" customWidth="1"/>
    <col min="8465" max="8465" width="4.109375" style="12" customWidth="1"/>
    <col min="8466" max="8712" width="11.5546875" style="12"/>
    <col min="8713" max="8713" width="2.5546875" style="12" customWidth="1"/>
    <col min="8714" max="8714" width="4.44140625" style="12" customWidth="1"/>
    <col min="8715" max="8715" width="29.44140625" style="12" customWidth="1"/>
    <col min="8716" max="8716" width="15.33203125" style="12" customWidth="1"/>
    <col min="8717" max="8717" width="15.109375" style="12" customWidth="1"/>
    <col min="8718" max="8718" width="17.33203125" style="12" customWidth="1"/>
    <col min="8719" max="8719" width="18.109375" style="12" customWidth="1"/>
    <col min="8720" max="8720" width="15.88671875" style="12" bestFit="1" customWidth="1"/>
    <col min="8721" max="8721" width="4.109375" style="12" customWidth="1"/>
    <col min="8722" max="8968" width="11.5546875" style="12"/>
    <col min="8969" max="8969" width="2.5546875" style="12" customWidth="1"/>
    <col min="8970" max="8970" width="4.44140625" style="12" customWidth="1"/>
    <col min="8971" max="8971" width="29.44140625" style="12" customWidth="1"/>
    <col min="8972" max="8972" width="15.33203125" style="12" customWidth="1"/>
    <col min="8973" max="8973" width="15.109375" style="12" customWidth="1"/>
    <col min="8974" max="8974" width="17.33203125" style="12" customWidth="1"/>
    <col min="8975" max="8975" width="18.109375" style="12" customWidth="1"/>
    <col min="8976" max="8976" width="15.88671875" style="12" bestFit="1" customWidth="1"/>
    <col min="8977" max="8977" width="4.109375" style="12" customWidth="1"/>
    <col min="8978" max="9224" width="11.5546875" style="12"/>
    <col min="9225" max="9225" width="2.5546875" style="12" customWidth="1"/>
    <col min="9226" max="9226" width="4.44140625" style="12" customWidth="1"/>
    <col min="9227" max="9227" width="29.44140625" style="12" customWidth="1"/>
    <col min="9228" max="9228" width="15.33203125" style="12" customWidth="1"/>
    <col min="9229" max="9229" width="15.109375" style="12" customWidth="1"/>
    <col min="9230" max="9230" width="17.33203125" style="12" customWidth="1"/>
    <col min="9231" max="9231" width="18.109375" style="12" customWidth="1"/>
    <col min="9232" max="9232" width="15.88671875" style="12" bestFit="1" customWidth="1"/>
    <col min="9233" max="9233" width="4.109375" style="12" customWidth="1"/>
    <col min="9234" max="9480" width="11.5546875" style="12"/>
    <col min="9481" max="9481" width="2.5546875" style="12" customWidth="1"/>
    <col min="9482" max="9482" width="4.44140625" style="12" customWidth="1"/>
    <col min="9483" max="9483" width="29.44140625" style="12" customWidth="1"/>
    <col min="9484" max="9484" width="15.33203125" style="12" customWidth="1"/>
    <col min="9485" max="9485" width="15.109375" style="12" customWidth="1"/>
    <col min="9486" max="9486" width="17.33203125" style="12" customWidth="1"/>
    <col min="9487" max="9487" width="18.109375" style="12" customWidth="1"/>
    <col min="9488" max="9488" width="15.88671875" style="12" bestFit="1" customWidth="1"/>
    <col min="9489" max="9489" width="4.109375" style="12" customWidth="1"/>
    <col min="9490" max="9736" width="11.5546875" style="12"/>
    <col min="9737" max="9737" width="2.5546875" style="12" customWidth="1"/>
    <col min="9738" max="9738" width="4.44140625" style="12" customWidth="1"/>
    <col min="9739" max="9739" width="29.44140625" style="12" customWidth="1"/>
    <col min="9740" max="9740" width="15.33203125" style="12" customWidth="1"/>
    <col min="9741" max="9741" width="15.109375" style="12" customWidth="1"/>
    <col min="9742" max="9742" width="17.33203125" style="12" customWidth="1"/>
    <col min="9743" max="9743" width="18.109375" style="12" customWidth="1"/>
    <col min="9744" max="9744" width="15.88671875" style="12" bestFit="1" customWidth="1"/>
    <col min="9745" max="9745" width="4.109375" style="12" customWidth="1"/>
    <col min="9746" max="9992" width="11.5546875" style="12"/>
    <col min="9993" max="9993" width="2.5546875" style="12" customWidth="1"/>
    <col min="9994" max="9994" width="4.44140625" style="12" customWidth="1"/>
    <col min="9995" max="9995" width="29.44140625" style="12" customWidth="1"/>
    <col min="9996" max="9996" width="15.33203125" style="12" customWidth="1"/>
    <col min="9997" max="9997" width="15.109375" style="12" customWidth="1"/>
    <col min="9998" max="9998" width="17.33203125" style="12" customWidth="1"/>
    <col min="9999" max="9999" width="18.109375" style="12" customWidth="1"/>
    <col min="10000" max="10000" width="15.88671875" style="12" bestFit="1" customWidth="1"/>
    <col min="10001" max="10001" width="4.109375" style="12" customWidth="1"/>
    <col min="10002" max="10248" width="11.5546875" style="12"/>
    <col min="10249" max="10249" width="2.5546875" style="12" customWidth="1"/>
    <col min="10250" max="10250" width="4.44140625" style="12" customWidth="1"/>
    <col min="10251" max="10251" width="29.44140625" style="12" customWidth="1"/>
    <col min="10252" max="10252" width="15.33203125" style="12" customWidth="1"/>
    <col min="10253" max="10253" width="15.109375" style="12" customWidth="1"/>
    <col min="10254" max="10254" width="17.33203125" style="12" customWidth="1"/>
    <col min="10255" max="10255" width="18.109375" style="12" customWidth="1"/>
    <col min="10256" max="10256" width="15.88671875" style="12" bestFit="1" customWidth="1"/>
    <col min="10257" max="10257" width="4.109375" style="12" customWidth="1"/>
    <col min="10258" max="10504" width="11.5546875" style="12"/>
    <col min="10505" max="10505" width="2.5546875" style="12" customWidth="1"/>
    <col min="10506" max="10506" width="4.44140625" style="12" customWidth="1"/>
    <col min="10507" max="10507" width="29.44140625" style="12" customWidth="1"/>
    <col min="10508" max="10508" width="15.33203125" style="12" customWidth="1"/>
    <col min="10509" max="10509" width="15.109375" style="12" customWidth="1"/>
    <col min="10510" max="10510" width="17.33203125" style="12" customWidth="1"/>
    <col min="10511" max="10511" width="18.109375" style="12" customWidth="1"/>
    <col min="10512" max="10512" width="15.88671875" style="12" bestFit="1" customWidth="1"/>
    <col min="10513" max="10513" width="4.109375" style="12" customWidth="1"/>
    <col min="10514" max="10760" width="11.5546875" style="12"/>
    <col min="10761" max="10761" width="2.5546875" style="12" customWidth="1"/>
    <col min="10762" max="10762" width="4.44140625" style="12" customWidth="1"/>
    <col min="10763" max="10763" width="29.44140625" style="12" customWidth="1"/>
    <col min="10764" max="10764" width="15.33203125" style="12" customWidth="1"/>
    <col min="10765" max="10765" width="15.109375" style="12" customWidth="1"/>
    <col min="10766" max="10766" width="17.33203125" style="12" customWidth="1"/>
    <col min="10767" max="10767" width="18.109375" style="12" customWidth="1"/>
    <col min="10768" max="10768" width="15.88671875" style="12" bestFit="1" customWidth="1"/>
    <col min="10769" max="10769" width="4.109375" style="12" customWidth="1"/>
    <col min="10770" max="11016" width="11.5546875" style="12"/>
    <col min="11017" max="11017" width="2.5546875" style="12" customWidth="1"/>
    <col min="11018" max="11018" width="4.44140625" style="12" customWidth="1"/>
    <col min="11019" max="11019" width="29.44140625" style="12" customWidth="1"/>
    <col min="11020" max="11020" width="15.33203125" style="12" customWidth="1"/>
    <col min="11021" max="11021" width="15.109375" style="12" customWidth="1"/>
    <col min="11022" max="11022" width="17.33203125" style="12" customWidth="1"/>
    <col min="11023" max="11023" width="18.109375" style="12" customWidth="1"/>
    <col min="11024" max="11024" width="15.88671875" style="12" bestFit="1" customWidth="1"/>
    <col min="11025" max="11025" width="4.109375" style="12" customWidth="1"/>
    <col min="11026" max="11272" width="11.5546875" style="12"/>
    <col min="11273" max="11273" width="2.5546875" style="12" customWidth="1"/>
    <col min="11274" max="11274" width="4.44140625" style="12" customWidth="1"/>
    <col min="11275" max="11275" width="29.44140625" style="12" customWidth="1"/>
    <col min="11276" max="11276" width="15.33203125" style="12" customWidth="1"/>
    <col min="11277" max="11277" width="15.109375" style="12" customWidth="1"/>
    <col min="11278" max="11278" width="17.33203125" style="12" customWidth="1"/>
    <col min="11279" max="11279" width="18.109375" style="12" customWidth="1"/>
    <col min="11280" max="11280" width="15.88671875" style="12" bestFit="1" customWidth="1"/>
    <col min="11281" max="11281" width="4.109375" style="12" customWidth="1"/>
    <col min="11282" max="11528" width="11.5546875" style="12"/>
    <col min="11529" max="11529" width="2.5546875" style="12" customWidth="1"/>
    <col min="11530" max="11530" width="4.44140625" style="12" customWidth="1"/>
    <col min="11531" max="11531" width="29.44140625" style="12" customWidth="1"/>
    <col min="11532" max="11532" width="15.33203125" style="12" customWidth="1"/>
    <col min="11533" max="11533" width="15.109375" style="12" customWidth="1"/>
    <col min="11534" max="11534" width="17.33203125" style="12" customWidth="1"/>
    <col min="11535" max="11535" width="18.109375" style="12" customWidth="1"/>
    <col min="11536" max="11536" width="15.88671875" style="12" bestFit="1" customWidth="1"/>
    <col min="11537" max="11537" width="4.109375" style="12" customWidth="1"/>
    <col min="11538" max="11784" width="11.5546875" style="12"/>
    <col min="11785" max="11785" width="2.5546875" style="12" customWidth="1"/>
    <col min="11786" max="11786" width="4.44140625" style="12" customWidth="1"/>
    <col min="11787" max="11787" width="29.44140625" style="12" customWidth="1"/>
    <col min="11788" max="11788" width="15.33203125" style="12" customWidth="1"/>
    <col min="11789" max="11789" width="15.109375" style="12" customWidth="1"/>
    <col min="11790" max="11790" width="17.33203125" style="12" customWidth="1"/>
    <col min="11791" max="11791" width="18.109375" style="12" customWidth="1"/>
    <col min="11792" max="11792" width="15.88671875" style="12" bestFit="1" customWidth="1"/>
    <col min="11793" max="11793" width="4.109375" style="12" customWidth="1"/>
    <col min="11794" max="12040" width="11.5546875" style="12"/>
    <col min="12041" max="12041" width="2.5546875" style="12" customWidth="1"/>
    <col min="12042" max="12042" width="4.44140625" style="12" customWidth="1"/>
    <col min="12043" max="12043" width="29.44140625" style="12" customWidth="1"/>
    <col min="12044" max="12044" width="15.33203125" style="12" customWidth="1"/>
    <col min="12045" max="12045" width="15.109375" style="12" customWidth="1"/>
    <col min="12046" max="12046" width="17.33203125" style="12" customWidth="1"/>
    <col min="12047" max="12047" width="18.109375" style="12" customWidth="1"/>
    <col min="12048" max="12048" width="15.88671875" style="12" bestFit="1" customWidth="1"/>
    <col min="12049" max="12049" width="4.109375" style="12" customWidth="1"/>
    <col min="12050" max="12296" width="11.5546875" style="12"/>
    <col min="12297" max="12297" width="2.5546875" style="12" customWidth="1"/>
    <col min="12298" max="12298" width="4.44140625" style="12" customWidth="1"/>
    <col min="12299" max="12299" width="29.44140625" style="12" customWidth="1"/>
    <col min="12300" max="12300" width="15.33203125" style="12" customWidth="1"/>
    <col min="12301" max="12301" width="15.109375" style="12" customWidth="1"/>
    <col min="12302" max="12302" width="17.33203125" style="12" customWidth="1"/>
    <col min="12303" max="12303" width="18.109375" style="12" customWidth="1"/>
    <col min="12304" max="12304" width="15.88671875" style="12" bestFit="1" customWidth="1"/>
    <col min="12305" max="12305" width="4.109375" style="12" customWidth="1"/>
    <col min="12306" max="12552" width="11.5546875" style="12"/>
    <col min="12553" max="12553" width="2.5546875" style="12" customWidth="1"/>
    <col min="12554" max="12554" width="4.44140625" style="12" customWidth="1"/>
    <col min="12555" max="12555" width="29.44140625" style="12" customWidth="1"/>
    <col min="12556" max="12556" width="15.33203125" style="12" customWidth="1"/>
    <col min="12557" max="12557" width="15.109375" style="12" customWidth="1"/>
    <col min="12558" max="12558" width="17.33203125" style="12" customWidth="1"/>
    <col min="12559" max="12559" width="18.109375" style="12" customWidth="1"/>
    <col min="12560" max="12560" width="15.88671875" style="12" bestFit="1" customWidth="1"/>
    <col min="12561" max="12561" width="4.109375" style="12" customWidth="1"/>
    <col min="12562" max="12808" width="11.5546875" style="12"/>
    <col min="12809" max="12809" width="2.5546875" style="12" customWidth="1"/>
    <col min="12810" max="12810" width="4.44140625" style="12" customWidth="1"/>
    <col min="12811" max="12811" width="29.44140625" style="12" customWidth="1"/>
    <col min="12812" max="12812" width="15.33203125" style="12" customWidth="1"/>
    <col min="12813" max="12813" width="15.109375" style="12" customWidth="1"/>
    <col min="12814" max="12814" width="17.33203125" style="12" customWidth="1"/>
    <col min="12815" max="12815" width="18.109375" style="12" customWidth="1"/>
    <col min="12816" max="12816" width="15.88671875" style="12" bestFit="1" customWidth="1"/>
    <col min="12817" max="12817" width="4.109375" style="12" customWidth="1"/>
    <col min="12818" max="13064" width="11.5546875" style="12"/>
    <col min="13065" max="13065" width="2.5546875" style="12" customWidth="1"/>
    <col min="13066" max="13066" width="4.44140625" style="12" customWidth="1"/>
    <col min="13067" max="13067" width="29.44140625" style="12" customWidth="1"/>
    <col min="13068" max="13068" width="15.33203125" style="12" customWidth="1"/>
    <col min="13069" max="13069" width="15.109375" style="12" customWidth="1"/>
    <col min="13070" max="13070" width="17.33203125" style="12" customWidth="1"/>
    <col min="13071" max="13071" width="18.109375" style="12" customWidth="1"/>
    <col min="13072" max="13072" width="15.88671875" style="12" bestFit="1" customWidth="1"/>
    <col min="13073" max="13073" width="4.109375" style="12" customWidth="1"/>
    <col min="13074" max="13320" width="11.5546875" style="12"/>
    <col min="13321" max="13321" width="2.5546875" style="12" customWidth="1"/>
    <col min="13322" max="13322" width="4.44140625" style="12" customWidth="1"/>
    <col min="13323" max="13323" width="29.44140625" style="12" customWidth="1"/>
    <col min="13324" max="13324" width="15.33203125" style="12" customWidth="1"/>
    <col min="13325" max="13325" width="15.109375" style="12" customWidth="1"/>
    <col min="13326" max="13326" width="17.33203125" style="12" customWidth="1"/>
    <col min="13327" max="13327" width="18.109375" style="12" customWidth="1"/>
    <col min="13328" max="13328" width="15.88671875" style="12" bestFit="1" customWidth="1"/>
    <col min="13329" max="13329" width="4.109375" style="12" customWidth="1"/>
    <col min="13330" max="13576" width="11.5546875" style="12"/>
    <col min="13577" max="13577" width="2.5546875" style="12" customWidth="1"/>
    <col min="13578" max="13578" width="4.44140625" style="12" customWidth="1"/>
    <col min="13579" max="13579" width="29.44140625" style="12" customWidth="1"/>
    <col min="13580" max="13580" width="15.33203125" style="12" customWidth="1"/>
    <col min="13581" max="13581" width="15.109375" style="12" customWidth="1"/>
    <col min="13582" max="13582" width="17.33203125" style="12" customWidth="1"/>
    <col min="13583" max="13583" width="18.109375" style="12" customWidth="1"/>
    <col min="13584" max="13584" width="15.88671875" style="12" bestFit="1" customWidth="1"/>
    <col min="13585" max="13585" width="4.109375" style="12" customWidth="1"/>
    <col min="13586" max="13832" width="11.5546875" style="12"/>
    <col min="13833" max="13833" width="2.5546875" style="12" customWidth="1"/>
    <col min="13834" max="13834" width="4.44140625" style="12" customWidth="1"/>
    <col min="13835" max="13835" width="29.44140625" style="12" customWidth="1"/>
    <col min="13836" max="13836" width="15.33203125" style="12" customWidth="1"/>
    <col min="13837" max="13837" width="15.109375" style="12" customWidth="1"/>
    <col min="13838" max="13838" width="17.33203125" style="12" customWidth="1"/>
    <col min="13839" max="13839" width="18.109375" style="12" customWidth="1"/>
    <col min="13840" max="13840" width="15.88671875" style="12" bestFit="1" customWidth="1"/>
    <col min="13841" max="13841" width="4.109375" style="12" customWidth="1"/>
    <col min="13842" max="14088" width="11.5546875" style="12"/>
    <col min="14089" max="14089" width="2.5546875" style="12" customWidth="1"/>
    <col min="14090" max="14090" width="4.44140625" style="12" customWidth="1"/>
    <col min="14091" max="14091" width="29.44140625" style="12" customWidth="1"/>
    <col min="14092" max="14092" width="15.33203125" style="12" customWidth="1"/>
    <col min="14093" max="14093" width="15.109375" style="12" customWidth="1"/>
    <col min="14094" max="14094" width="17.33203125" style="12" customWidth="1"/>
    <col min="14095" max="14095" width="18.109375" style="12" customWidth="1"/>
    <col min="14096" max="14096" width="15.88671875" style="12" bestFit="1" customWidth="1"/>
    <col min="14097" max="14097" width="4.109375" style="12" customWidth="1"/>
    <col min="14098" max="14344" width="11.5546875" style="12"/>
    <col min="14345" max="14345" width="2.5546875" style="12" customWidth="1"/>
    <col min="14346" max="14346" width="4.44140625" style="12" customWidth="1"/>
    <col min="14347" max="14347" width="29.44140625" style="12" customWidth="1"/>
    <col min="14348" max="14348" width="15.33203125" style="12" customWidth="1"/>
    <col min="14349" max="14349" width="15.109375" style="12" customWidth="1"/>
    <col min="14350" max="14350" width="17.33203125" style="12" customWidth="1"/>
    <col min="14351" max="14351" width="18.109375" style="12" customWidth="1"/>
    <col min="14352" max="14352" width="15.88671875" style="12" bestFit="1" customWidth="1"/>
    <col min="14353" max="14353" width="4.109375" style="12" customWidth="1"/>
    <col min="14354" max="14600" width="11.5546875" style="12"/>
    <col min="14601" max="14601" width="2.5546875" style="12" customWidth="1"/>
    <col min="14602" max="14602" width="4.44140625" style="12" customWidth="1"/>
    <col min="14603" max="14603" width="29.44140625" style="12" customWidth="1"/>
    <col min="14604" max="14604" width="15.33203125" style="12" customWidth="1"/>
    <col min="14605" max="14605" width="15.109375" style="12" customWidth="1"/>
    <col min="14606" max="14606" width="17.33203125" style="12" customWidth="1"/>
    <col min="14607" max="14607" width="18.109375" style="12" customWidth="1"/>
    <col min="14608" max="14608" width="15.88671875" style="12" bestFit="1" customWidth="1"/>
    <col min="14609" max="14609" width="4.109375" style="12" customWidth="1"/>
    <col min="14610" max="14856" width="11.5546875" style="12"/>
    <col min="14857" max="14857" width="2.5546875" style="12" customWidth="1"/>
    <col min="14858" max="14858" width="4.44140625" style="12" customWidth="1"/>
    <col min="14859" max="14859" width="29.44140625" style="12" customWidth="1"/>
    <col min="14860" max="14860" width="15.33203125" style="12" customWidth="1"/>
    <col min="14861" max="14861" width="15.109375" style="12" customWidth="1"/>
    <col min="14862" max="14862" width="17.33203125" style="12" customWidth="1"/>
    <col min="14863" max="14863" width="18.109375" style="12" customWidth="1"/>
    <col min="14864" max="14864" width="15.88671875" style="12" bestFit="1" customWidth="1"/>
    <col min="14865" max="14865" width="4.109375" style="12" customWidth="1"/>
    <col min="14866" max="15112" width="11.5546875" style="12"/>
    <col min="15113" max="15113" width="2.5546875" style="12" customWidth="1"/>
    <col min="15114" max="15114" width="4.44140625" style="12" customWidth="1"/>
    <col min="15115" max="15115" width="29.44140625" style="12" customWidth="1"/>
    <col min="15116" max="15116" width="15.33203125" style="12" customWidth="1"/>
    <col min="15117" max="15117" width="15.109375" style="12" customWidth="1"/>
    <col min="15118" max="15118" width="17.33203125" style="12" customWidth="1"/>
    <col min="15119" max="15119" width="18.109375" style="12" customWidth="1"/>
    <col min="15120" max="15120" width="15.88671875" style="12" bestFit="1" customWidth="1"/>
    <col min="15121" max="15121" width="4.109375" style="12" customWidth="1"/>
    <col min="15122" max="15368" width="11.5546875" style="12"/>
    <col min="15369" max="15369" width="2.5546875" style="12" customWidth="1"/>
    <col min="15370" max="15370" width="4.44140625" style="12" customWidth="1"/>
    <col min="15371" max="15371" width="29.44140625" style="12" customWidth="1"/>
    <col min="15372" max="15372" width="15.33203125" style="12" customWidth="1"/>
    <col min="15373" max="15373" width="15.109375" style="12" customWidth="1"/>
    <col min="15374" max="15374" width="17.33203125" style="12" customWidth="1"/>
    <col min="15375" max="15375" width="18.109375" style="12" customWidth="1"/>
    <col min="15376" max="15376" width="15.88671875" style="12" bestFit="1" customWidth="1"/>
    <col min="15377" max="15377" width="4.109375" style="12" customWidth="1"/>
    <col min="15378" max="15624" width="11.5546875" style="12"/>
    <col min="15625" max="15625" width="2.5546875" style="12" customWidth="1"/>
    <col min="15626" max="15626" width="4.44140625" style="12" customWidth="1"/>
    <col min="15627" max="15627" width="29.44140625" style="12" customWidth="1"/>
    <col min="15628" max="15628" width="15.33203125" style="12" customWidth="1"/>
    <col min="15629" max="15629" width="15.109375" style="12" customWidth="1"/>
    <col min="15630" max="15630" width="17.33203125" style="12" customWidth="1"/>
    <col min="15631" max="15631" width="18.109375" style="12" customWidth="1"/>
    <col min="15632" max="15632" width="15.88671875" style="12" bestFit="1" customWidth="1"/>
    <col min="15633" max="15633" width="4.109375" style="12" customWidth="1"/>
    <col min="15634" max="15880" width="11.5546875" style="12"/>
    <col min="15881" max="15881" width="2.5546875" style="12" customWidth="1"/>
    <col min="15882" max="15882" width="4.44140625" style="12" customWidth="1"/>
    <col min="15883" max="15883" width="29.44140625" style="12" customWidth="1"/>
    <col min="15884" max="15884" width="15.33203125" style="12" customWidth="1"/>
    <col min="15885" max="15885" width="15.109375" style="12" customWidth="1"/>
    <col min="15886" max="15886" width="17.33203125" style="12" customWidth="1"/>
    <col min="15887" max="15887" width="18.109375" style="12" customWidth="1"/>
    <col min="15888" max="15888" width="15.88671875" style="12" bestFit="1" customWidth="1"/>
    <col min="15889" max="15889" width="4.109375" style="12" customWidth="1"/>
    <col min="15890" max="16136" width="11.5546875" style="12"/>
    <col min="16137" max="16137" width="2.5546875" style="12" customWidth="1"/>
    <col min="16138" max="16138" width="4.44140625" style="12" customWidth="1"/>
    <col min="16139" max="16139" width="29.44140625" style="12" customWidth="1"/>
    <col min="16140" max="16140" width="15.33203125" style="12" customWidth="1"/>
    <col min="16141" max="16141" width="15.109375" style="12" customWidth="1"/>
    <col min="16142" max="16142" width="17.33203125" style="12" customWidth="1"/>
    <col min="16143" max="16143" width="18.109375" style="12" customWidth="1"/>
    <col min="16144" max="16144" width="15.88671875" style="12" bestFit="1" customWidth="1"/>
    <col min="16145" max="16145" width="4.109375" style="12" customWidth="1"/>
    <col min="16146" max="16384" width="11.5546875" style="12"/>
  </cols>
  <sheetData>
    <row r="1" spans="2:22" x14ac:dyDescent="0.7">
      <c r="B1" s="316" t="s">
        <v>194</v>
      </c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2:22" x14ac:dyDescent="0.7">
      <c r="B2" s="316" t="s">
        <v>193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</row>
    <row r="3" spans="2:22" ht="21" thickBot="1" x14ac:dyDescent="0.75"/>
    <row r="4" spans="2:22" x14ac:dyDescent="0.7">
      <c r="B4" s="9"/>
      <c r="C4" s="9"/>
      <c r="D4" s="323" t="s">
        <v>0</v>
      </c>
      <c r="E4" s="324"/>
      <c r="F4" s="325"/>
      <c r="G4" s="323" t="s">
        <v>1</v>
      </c>
      <c r="H4" s="324"/>
      <c r="I4" s="325"/>
      <c r="J4" s="326" t="s">
        <v>2</v>
      </c>
      <c r="K4" s="327"/>
      <c r="L4" s="328"/>
      <c r="M4" s="326" t="s">
        <v>158</v>
      </c>
      <c r="N4" s="327"/>
      <c r="O4" s="328"/>
      <c r="P4" s="129" t="s">
        <v>3</v>
      </c>
      <c r="R4" s="87"/>
    </row>
    <row r="5" spans="2:22" s="9" customFormat="1" x14ac:dyDescent="0.7">
      <c r="C5" s="99" t="s">
        <v>189</v>
      </c>
      <c r="D5" s="88" t="s">
        <v>146</v>
      </c>
      <c r="E5" s="88" t="s">
        <v>147</v>
      </c>
      <c r="F5" s="115" t="s">
        <v>148</v>
      </c>
      <c r="G5" s="89" t="s">
        <v>149</v>
      </c>
      <c r="H5" s="109" t="s">
        <v>150</v>
      </c>
      <c r="I5" s="119" t="s">
        <v>151</v>
      </c>
      <c r="J5" s="88" t="s">
        <v>152</v>
      </c>
      <c r="K5" s="118" t="s">
        <v>153</v>
      </c>
      <c r="L5" s="128" t="s">
        <v>154</v>
      </c>
      <c r="M5" s="88" t="s">
        <v>155</v>
      </c>
      <c r="N5" s="118" t="s">
        <v>156</v>
      </c>
      <c r="O5" s="128" t="s">
        <v>157</v>
      </c>
      <c r="P5" s="127"/>
      <c r="R5" s="41"/>
      <c r="S5" s="41"/>
      <c r="T5" s="41"/>
      <c r="U5" s="41"/>
      <c r="V5" s="41"/>
    </row>
    <row r="6" spans="2:22" ht="21" thickBot="1" x14ac:dyDescent="0.75">
      <c r="B6" s="90" t="s">
        <v>125</v>
      </c>
      <c r="C6" s="9"/>
      <c r="D6" s="136"/>
      <c r="E6" s="135"/>
      <c r="F6" s="130"/>
      <c r="G6" s="91"/>
      <c r="H6" s="110"/>
      <c r="I6" s="120"/>
      <c r="J6" s="91"/>
      <c r="K6" s="110"/>
      <c r="L6" s="120"/>
      <c r="M6" s="91"/>
      <c r="N6" s="110"/>
      <c r="O6" s="120"/>
      <c r="P6" s="130"/>
    </row>
    <row r="7" spans="2:22" ht="21" thickBot="1" x14ac:dyDescent="0.75">
      <c r="B7" s="9"/>
      <c r="C7" s="9" t="s">
        <v>126</v>
      </c>
      <c r="D7" s="138">
        <v>1077.0899999999999</v>
      </c>
      <c r="E7" s="2"/>
      <c r="F7" s="117"/>
      <c r="G7" s="92"/>
      <c r="H7" s="2"/>
      <c r="I7" s="117"/>
      <c r="J7" s="92"/>
      <c r="K7" s="2"/>
      <c r="L7" s="117"/>
      <c r="M7" s="92"/>
      <c r="N7" s="2"/>
      <c r="O7" s="117"/>
      <c r="P7" s="131">
        <f>+D7+G7+J7+M7</f>
        <v>1077.0899999999999</v>
      </c>
    </row>
    <row r="8" spans="2:22" x14ac:dyDescent="0.7">
      <c r="B8" s="9"/>
      <c r="C8" s="9" t="s">
        <v>116</v>
      </c>
      <c r="D8" s="93"/>
      <c r="E8" s="13"/>
      <c r="F8" s="121"/>
      <c r="G8" s="93"/>
      <c r="H8" s="13"/>
      <c r="I8" s="121"/>
      <c r="J8" s="93"/>
      <c r="K8" s="13"/>
      <c r="L8" s="121"/>
      <c r="M8" s="93"/>
      <c r="N8" s="13"/>
      <c r="O8" s="121"/>
      <c r="P8" s="132">
        <f>+D8+G8+J8+M8</f>
        <v>0</v>
      </c>
    </row>
    <row r="9" spans="2:22" x14ac:dyDescent="0.7">
      <c r="B9" s="94"/>
      <c r="C9" s="9" t="s">
        <v>103</v>
      </c>
      <c r="D9" s="93"/>
      <c r="E9" s="13"/>
      <c r="F9" s="121"/>
      <c r="G9" s="93"/>
      <c r="H9" s="13"/>
      <c r="I9" s="121"/>
      <c r="J9" s="93"/>
      <c r="K9" s="13"/>
      <c r="L9" s="121"/>
      <c r="M9" s="93"/>
      <c r="N9" s="13"/>
      <c r="O9" s="121"/>
      <c r="P9" s="132">
        <f t="shared" ref="P9:P17" si="0">+D9+G9+J9+M9</f>
        <v>0</v>
      </c>
    </row>
    <row r="10" spans="2:22" x14ac:dyDescent="0.7">
      <c r="B10" s="94"/>
      <c r="C10" s="9" t="s">
        <v>127</v>
      </c>
      <c r="D10" s="93"/>
      <c r="E10" s="13"/>
      <c r="F10" s="121"/>
      <c r="G10" s="93"/>
      <c r="H10" s="13"/>
      <c r="I10" s="121"/>
      <c r="J10" s="93"/>
      <c r="K10" s="13"/>
      <c r="L10" s="121"/>
      <c r="M10" s="93"/>
      <c r="N10" s="13"/>
      <c r="O10" s="121"/>
      <c r="P10" s="132">
        <f t="shared" si="0"/>
        <v>0</v>
      </c>
    </row>
    <row r="11" spans="2:22" x14ac:dyDescent="0.7">
      <c r="B11" s="94"/>
      <c r="C11" s="9" t="s">
        <v>128</v>
      </c>
      <c r="D11" s="93"/>
      <c r="E11" s="13"/>
      <c r="F11" s="121"/>
      <c r="G11" s="93"/>
      <c r="H11" s="13"/>
      <c r="I11" s="121"/>
      <c r="J11" s="93"/>
      <c r="K11" s="13"/>
      <c r="L11" s="121"/>
      <c r="M11" s="93"/>
      <c r="N11" s="13"/>
      <c r="O11" s="121"/>
      <c r="P11" s="132">
        <f t="shared" si="0"/>
        <v>0</v>
      </c>
    </row>
    <row r="12" spans="2:22" x14ac:dyDescent="0.7">
      <c r="B12" s="94"/>
      <c r="C12" s="9" t="s">
        <v>129</v>
      </c>
      <c r="D12" s="93"/>
      <c r="E12" s="13">
        <v>2196.5500000000002</v>
      </c>
      <c r="F12" s="121"/>
      <c r="G12" s="93"/>
      <c r="H12" s="13"/>
      <c r="I12" s="121"/>
      <c r="J12" s="93"/>
      <c r="K12" s="13"/>
      <c r="L12" s="121"/>
      <c r="M12" s="93"/>
      <c r="N12" s="13"/>
      <c r="O12" s="121"/>
      <c r="P12" s="132">
        <f t="shared" si="0"/>
        <v>0</v>
      </c>
    </row>
    <row r="13" spans="2:22" x14ac:dyDescent="0.7">
      <c r="B13" s="94"/>
      <c r="C13" s="95" t="s">
        <v>130</v>
      </c>
      <c r="D13" s="93">
        <v>80132.05</v>
      </c>
      <c r="E13" s="13"/>
      <c r="F13" s="121"/>
      <c r="G13" s="93"/>
      <c r="H13" s="13"/>
      <c r="I13" s="121"/>
      <c r="J13" s="93"/>
      <c r="K13" s="13"/>
      <c r="L13" s="121"/>
      <c r="M13" s="93"/>
      <c r="N13" s="13"/>
      <c r="O13" s="121"/>
      <c r="P13" s="132">
        <f t="shared" si="0"/>
        <v>80132.05</v>
      </c>
    </row>
    <row r="14" spans="2:22" x14ac:dyDescent="0.7">
      <c r="B14" s="94"/>
      <c r="C14" s="95" t="s">
        <v>131</v>
      </c>
      <c r="D14" s="93"/>
      <c r="E14" s="13"/>
      <c r="F14" s="121"/>
      <c r="G14" s="93"/>
      <c r="H14" s="13"/>
      <c r="I14" s="121"/>
      <c r="J14" s="93"/>
      <c r="K14" s="13"/>
      <c r="L14" s="121"/>
      <c r="M14" s="93"/>
      <c r="N14" s="13"/>
      <c r="O14" s="121"/>
      <c r="P14" s="132">
        <f t="shared" si="0"/>
        <v>0</v>
      </c>
    </row>
    <row r="15" spans="2:22" x14ac:dyDescent="0.7">
      <c r="B15" s="94"/>
      <c r="C15" s="9" t="s">
        <v>132</v>
      </c>
      <c r="D15" s="93"/>
      <c r="E15" s="13"/>
      <c r="F15" s="121">
        <v>9000.34</v>
      </c>
      <c r="G15" s="93"/>
      <c r="H15" s="13"/>
      <c r="I15" s="121"/>
      <c r="J15" s="93"/>
      <c r="K15" s="13"/>
      <c r="L15" s="121"/>
      <c r="M15" s="93"/>
      <c r="N15" s="13"/>
      <c r="O15" s="121"/>
      <c r="P15" s="132">
        <f t="shared" si="0"/>
        <v>0</v>
      </c>
    </row>
    <row r="16" spans="2:22" x14ac:dyDescent="0.7">
      <c r="B16" s="94"/>
      <c r="C16" s="9"/>
      <c r="D16" s="93"/>
      <c r="E16" s="13"/>
      <c r="F16" s="121"/>
      <c r="G16" s="93"/>
      <c r="H16" s="13"/>
      <c r="I16" s="121"/>
      <c r="J16" s="93"/>
      <c r="K16" s="13"/>
      <c r="L16" s="121"/>
      <c r="M16" s="93"/>
      <c r="N16" s="13"/>
      <c r="O16" s="121"/>
      <c r="P16" s="132">
        <f t="shared" si="0"/>
        <v>0</v>
      </c>
    </row>
    <row r="17" spans="2:22" x14ac:dyDescent="0.7">
      <c r="B17" s="9"/>
      <c r="C17" s="12" t="s">
        <v>133</v>
      </c>
      <c r="D17" s="93"/>
      <c r="E17" s="13"/>
      <c r="F17" s="121"/>
      <c r="G17" s="93"/>
      <c r="H17" s="13"/>
      <c r="I17" s="121"/>
      <c r="J17" s="93"/>
      <c r="K17" s="13"/>
      <c r="L17" s="121"/>
      <c r="M17" s="93"/>
      <c r="N17" s="13"/>
      <c r="O17" s="121"/>
      <c r="P17" s="132">
        <f t="shared" si="0"/>
        <v>0</v>
      </c>
    </row>
    <row r="18" spans="2:22" s="96" customFormat="1" x14ac:dyDescent="0.7">
      <c r="D18" s="97">
        <f>SUM(D8:D17)</f>
        <v>80132.05</v>
      </c>
      <c r="E18" s="97">
        <f>SUM(E7:E17)</f>
        <v>2196.5500000000002</v>
      </c>
      <c r="F18" s="97">
        <f>SUM(F7:F17)</f>
        <v>9000.34</v>
      </c>
      <c r="G18" s="97">
        <f>SUM(G7:G17)</f>
        <v>0</v>
      </c>
      <c r="H18" s="111"/>
      <c r="I18" s="122"/>
      <c r="J18" s="97">
        <f>SUM(J7:J17)</f>
        <v>0</v>
      </c>
      <c r="K18" s="111"/>
      <c r="L18" s="122"/>
      <c r="M18" s="97">
        <f>SUM(M7:M17)</f>
        <v>0</v>
      </c>
      <c r="N18" s="111"/>
      <c r="O18" s="122"/>
      <c r="P18" s="122">
        <f>SUM(P7:P17)</f>
        <v>81209.14</v>
      </c>
      <c r="R18" s="41"/>
      <c r="S18" s="41"/>
      <c r="T18" s="41"/>
      <c r="U18" s="41"/>
      <c r="V18" s="41"/>
    </row>
    <row r="19" spans="2:22" x14ac:dyDescent="0.7">
      <c r="B19" s="90" t="s">
        <v>134</v>
      </c>
      <c r="C19" s="9"/>
      <c r="D19" s="98"/>
      <c r="E19" s="112"/>
      <c r="F19" s="123"/>
      <c r="G19" s="98"/>
      <c r="H19" s="112"/>
      <c r="I19" s="123"/>
      <c r="J19" s="98"/>
      <c r="K19" s="112"/>
      <c r="L19" s="123"/>
      <c r="M19" s="98"/>
      <c r="N19" s="112"/>
      <c r="O19" s="123"/>
      <c r="P19" s="123"/>
    </row>
    <row r="20" spans="2:22" x14ac:dyDescent="0.7">
      <c r="B20" s="6"/>
      <c r="C20" s="95" t="s">
        <v>135</v>
      </c>
      <c r="D20" s="93">
        <v>20000</v>
      </c>
      <c r="E20" s="13">
        <f>5000+5000</f>
        <v>10000</v>
      </c>
      <c r="F20" s="121"/>
      <c r="G20" s="93"/>
      <c r="H20" s="13"/>
      <c r="I20" s="121"/>
      <c r="J20" s="93"/>
      <c r="K20" s="13"/>
      <c r="L20" s="121"/>
      <c r="M20" s="93"/>
      <c r="N20" s="13"/>
      <c r="O20" s="121"/>
      <c r="P20" s="132">
        <f>SUM(D20:M20)</f>
        <v>30000</v>
      </c>
    </row>
    <row r="21" spans="2:22" x14ac:dyDescent="0.7">
      <c r="B21" s="6"/>
      <c r="C21" s="95" t="s">
        <v>164</v>
      </c>
      <c r="D21" s="93"/>
      <c r="E21" s="13">
        <v>2200</v>
      </c>
      <c r="F21" s="121">
        <f>5517.74+5000+3000+1000</f>
        <v>14517.74</v>
      </c>
      <c r="G21" s="93"/>
      <c r="H21" s="13"/>
      <c r="I21" s="121"/>
      <c r="J21" s="93"/>
      <c r="K21" s="13"/>
      <c r="L21" s="121"/>
      <c r="M21" s="93"/>
      <c r="N21" s="13"/>
      <c r="O21" s="121"/>
      <c r="P21" s="132">
        <f t="shared" ref="P21:P30" si="1">SUM(D21:M21)</f>
        <v>16717.739999999998</v>
      </c>
    </row>
    <row r="22" spans="2:22" x14ac:dyDescent="0.7">
      <c r="B22" s="6"/>
      <c r="C22" s="95" t="s">
        <v>159</v>
      </c>
      <c r="D22" s="93"/>
      <c r="E22" s="13">
        <v>19649.61</v>
      </c>
      <c r="F22" s="121"/>
      <c r="G22" s="93"/>
      <c r="H22" s="13"/>
      <c r="I22" s="121"/>
      <c r="J22" s="93"/>
      <c r="K22" s="13"/>
      <c r="L22" s="121"/>
      <c r="M22" s="93"/>
      <c r="N22" s="13"/>
      <c r="O22" s="121"/>
      <c r="P22" s="132">
        <f t="shared" si="1"/>
        <v>19649.61</v>
      </c>
    </row>
    <row r="23" spans="2:22" x14ac:dyDescent="0.7">
      <c r="B23" s="6"/>
      <c r="C23" s="95" t="s">
        <v>160</v>
      </c>
      <c r="D23" s="93"/>
      <c r="E23" s="13"/>
      <c r="F23" s="121">
        <f>14.87+2.38</f>
        <v>17.25</v>
      </c>
      <c r="G23" s="93"/>
      <c r="H23" s="13"/>
      <c r="I23" s="121"/>
      <c r="J23" s="93"/>
      <c r="K23" s="13"/>
      <c r="L23" s="121"/>
      <c r="M23" s="93"/>
      <c r="N23" s="13"/>
      <c r="O23" s="121"/>
      <c r="P23" s="132">
        <f t="shared" si="1"/>
        <v>17.25</v>
      </c>
    </row>
    <row r="24" spans="2:22" x14ac:dyDescent="0.7">
      <c r="B24" s="7"/>
      <c r="C24" s="95"/>
      <c r="D24" s="93"/>
      <c r="E24" s="13"/>
      <c r="F24" s="121"/>
      <c r="G24" s="93"/>
      <c r="H24" s="13"/>
      <c r="I24" s="121"/>
      <c r="J24" s="93"/>
      <c r="K24" s="13"/>
      <c r="L24" s="121"/>
      <c r="M24" s="93"/>
      <c r="N24" s="13"/>
      <c r="O24" s="121"/>
      <c r="P24" s="132">
        <f t="shared" si="1"/>
        <v>0</v>
      </c>
    </row>
    <row r="25" spans="2:22" x14ac:dyDescent="0.7">
      <c r="B25" s="7"/>
      <c r="C25" s="95"/>
      <c r="D25" s="93"/>
      <c r="E25" s="13"/>
      <c r="F25" s="121"/>
      <c r="G25" s="93"/>
      <c r="H25" s="13"/>
      <c r="I25" s="121"/>
      <c r="J25" s="93"/>
      <c r="K25" s="13"/>
      <c r="L25" s="121"/>
      <c r="M25" s="93"/>
      <c r="N25" s="13"/>
      <c r="O25" s="121"/>
      <c r="P25" s="132">
        <f t="shared" si="1"/>
        <v>0</v>
      </c>
    </row>
    <row r="26" spans="2:22" x14ac:dyDescent="0.7">
      <c r="B26" s="7"/>
      <c r="C26" s="95"/>
      <c r="D26" s="93"/>
      <c r="E26" s="13"/>
      <c r="F26" s="121"/>
      <c r="G26" s="93"/>
      <c r="H26" s="13"/>
      <c r="I26" s="121"/>
      <c r="J26" s="93"/>
      <c r="K26" s="13"/>
      <c r="L26" s="121"/>
      <c r="M26" s="93"/>
      <c r="N26" s="13"/>
      <c r="O26" s="121"/>
      <c r="P26" s="132"/>
    </row>
    <row r="27" spans="2:22" x14ac:dyDescent="0.7">
      <c r="B27" s="7"/>
      <c r="C27" s="95"/>
      <c r="D27" s="93"/>
      <c r="E27" s="13"/>
      <c r="F27" s="121"/>
      <c r="G27" s="93"/>
      <c r="H27" s="13"/>
      <c r="I27" s="121"/>
      <c r="J27" s="93"/>
      <c r="K27" s="13"/>
      <c r="L27" s="121"/>
      <c r="M27" s="93"/>
      <c r="N27" s="13"/>
      <c r="O27" s="121"/>
      <c r="P27" s="132">
        <f t="shared" si="1"/>
        <v>0</v>
      </c>
    </row>
    <row r="28" spans="2:22" x14ac:dyDescent="0.7">
      <c r="B28" s="7"/>
      <c r="C28" s="95"/>
      <c r="D28" s="93"/>
      <c r="E28" s="13"/>
      <c r="F28" s="121"/>
      <c r="G28" s="93"/>
      <c r="H28" s="13"/>
      <c r="I28" s="121"/>
      <c r="J28" s="93"/>
      <c r="K28" s="13"/>
      <c r="L28" s="121"/>
      <c r="M28" s="93"/>
      <c r="N28" s="13"/>
      <c r="O28" s="121"/>
      <c r="P28" s="132">
        <f t="shared" si="1"/>
        <v>0</v>
      </c>
    </row>
    <row r="29" spans="2:22" x14ac:dyDescent="0.7">
      <c r="B29" s="7"/>
      <c r="C29" s="95"/>
      <c r="D29" s="93"/>
      <c r="E29" s="13"/>
      <c r="F29" s="121"/>
      <c r="G29" s="93"/>
      <c r="H29" s="13"/>
      <c r="I29" s="121"/>
      <c r="J29" s="93"/>
      <c r="K29" s="13"/>
      <c r="L29" s="121"/>
      <c r="M29" s="93"/>
      <c r="N29" s="13"/>
      <c r="O29" s="121"/>
      <c r="P29" s="132">
        <f t="shared" si="1"/>
        <v>0</v>
      </c>
    </row>
    <row r="30" spans="2:22" x14ac:dyDescent="0.7">
      <c r="B30" s="7"/>
      <c r="C30" s="95"/>
      <c r="D30" s="93"/>
      <c r="E30" s="13"/>
      <c r="F30" s="121"/>
      <c r="G30" s="93"/>
      <c r="H30" s="13"/>
      <c r="I30" s="121"/>
      <c r="J30" s="93"/>
      <c r="K30" s="13"/>
      <c r="L30" s="121"/>
      <c r="M30" s="93"/>
      <c r="N30" s="13"/>
      <c r="O30" s="121"/>
      <c r="P30" s="132">
        <f t="shared" si="1"/>
        <v>0</v>
      </c>
    </row>
    <row r="31" spans="2:22" x14ac:dyDescent="0.7">
      <c r="B31" s="7"/>
      <c r="C31" s="95"/>
      <c r="D31" s="93"/>
      <c r="E31" s="13"/>
      <c r="F31" s="121"/>
      <c r="G31" s="93"/>
      <c r="H31" s="13"/>
      <c r="I31" s="121"/>
      <c r="J31" s="93"/>
      <c r="K31" s="13"/>
      <c r="L31" s="121"/>
      <c r="M31" s="93"/>
      <c r="N31" s="13"/>
      <c r="O31" s="121"/>
      <c r="P31" s="132"/>
    </row>
    <row r="32" spans="2:22" x14ac:dyDescent="0.7">
      <c r="B32" s="7"/>
      <c r="C32" s="95"/>
      <c r="D32" s="93"/>
      <c r="E32" s="13"/>
      <c r="F32" s="121"/>
      <c r="G32" s="93"/>
      <c r="H32" s="13"/>
      <c r="I32" s="121"/>
      <c r="J32" s="93"/>
      <c r="K32" s="13"/>
      <c r="L32" s="121"/>
      <c r="M32" s="93"/>
      <c r="N32" s="13"/>
      <c r="O32" s="121"/>
      <c r="P32" s="132">
        <f>SUM(D32:M32)</f>
        <v>0</v>
      </c>
    </row>
    <row r="33" spans="2:27" s="99" customFormat="1" ht="21" thickBot="1" x14ac:dyDescent="0.75">
      <c r="B33" s="100"/>
      <c r="C33" s="100" t="s">
        <v>8</v>
      </c>
      <c r="D33" s="137">
        <f>+D20</f>
        <v>20000</v>
      </c>
      <c r="E33" s="137">
        <f>SUM(E20:E32)</f>
        <v>31849.61</v>
      </c>
      <c r="F33" s="137">
        <f>SUM(F20:F32)</f>
        <v>14534.99</v>
      </c>
      <c r="G33" s="101">
        <f>SUM(G20:G32)</f>
        <v>0</v>
      </c>
      <c r="H33" s="108"/>
      <c r="I33" s="116"/>
      <c r="J33" s="101">
        <f>SUM(J20:J32)</f>
        <v>0</v>
      </c>
      <c r="K33" s="108"/>
      <c r="L33" s="116"/>
      <c r="M33" s="101">
        <f>SUM(M20:M32)</f>
        <v>0</v>
      </c>
      <c r="N33" s="108"/>
      <c r="O33" s="116"/>
      <c r="P33" s="133">
        <f>SUM(P20:P32)</f>
        <v>66384.600000000006</v>
      </c>
      <c r="R33" s="41"/>
      <c r="S33" s="41"/>
      <c r="T33" s="41"/>
      <c r="U33" s="41"/>
      <c r="V33" s="41"/>
    </row>
    <row r="34" spans="2:27" s="96" customFormat="1" ht="21" thickBot="1" x14ac:dyDescent="0.75">
      <c r="B34" s="102"/>
      <c r="C34" s="102" t="s">
        <v>190</v>
      </c>
      <c r="D34" s="103">
        <f>+D7+D18-D33</f>
        <v>61209.14</v>
      </c>
      <c r="E34" s="113">
        <f>+D34+E18-E33</f>
        <v>31556.080000000002</v>
      </c>
      <c r="F34" s="195">
        <f>+E34+F18-F33</f>
        <v>26021.43</v>
      </c>
      <c r="G34" s="103">
        <f>D34+G18-G33</f>
        <v>61209.14</v>
      </c>
      <c r="H34" s="113"/>
      <c r="I34" s="124"/>
      <c r="J34" s="103">
        <f>G34+J18-J33</f>
        <v>61209.14</v>
      </c>
      <c r="K34" s="113"/>
      <c r="L34" s="124"/>
      <c r="M34" s="103">
        <f>J34+M18-M33</f>
        <v>61209.14</v>
      </c>
      <c r="N34" s="113"/>
      <c r="O34" s="124"/>
      <c r="P34" s="134">
        <f>+F34</f>
        <v>26021.43</v>
      </c>
      <c r="Q34" s="104"/>
      <c r="R34" s="40"/>
      <c r="S34" s="40"/>
      <c r="T34" s="40"/>
      <c r="U34" s="40"/>
      <c r="V34" s="40"/>
      <c r="W34" s="104"/>
      <c r="X34" s="104"/>
      <c r="Y34" s="104"/>
      <c r="Z34" s="104"/>
      <c r="AA34" s="104"/>
    </row>
    <row r="35" spans="2:27" s="96" customFormat="1" x14ac:dyDescent="0.7">
      <c r="B35" s="102"/>
      <c r="C35" s="102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146"/>
      <c r="Q35" s="104"/>
      <c r="R35" s="40"/>
      <c r="S35" s="40"/>
      <c r="T35" s="40"/>
      <c r="U35" s="40"/>
      <c r="V35" s="40"/>
      <c r="W35" s="104"/>
      <c r="X35" s="104"/>
      <c r="Y35" s="104"/>
      <c r="Z35" s="104"/>
      <c r="AA35" s="104"/>
    </row>
    <row r="36" spans="2:27" s="96" customFormat="1" x14ac:dyDescent="0.7">
      <c r="B36" s="102"/>
      <c r="C36" s="102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146"/>
      <c r="Q36" s="104"/>
      <c r="R36" s="40"/>
      <c r="S36" s="40"/>
      <c r="T36" s="40"/>
      <c r="U36" s="40"/>
      <c r="V36" s="40"/>
      <c r="W36" s="104"/>
      <c r="X36" s="104"/>
      <c r="Y36" s="104"/>
      <c r="Z36" s="104"/>
      <c r="AA36" s="104"/>
    </row>
    <row r="37" spans="2:27" ht="21" thickBot="1" x14ac:dyDescent="0.75">
      <c r="B37" s="6"/>
      <c r="C37" s="7"/>
      <c r="D37" s="2"/>
      <c r="E37" s="2"/>
      <c r="F37" s="2"/>
      <c r="G37" s="125"/>
      <c r="H37" s="125"/>
      <c r="I37" s="125"/>
      <c r="J37" s="36"/>
      <c r="K37" s="36"/>
      <c r="L37" s="36"/>
      <c r="M37" s="36"/>
      <c r="N37" s="36"/>
      <c r="O37" s="36"/>
      <c r="P37" s="36"/>
    </row>
    <row r="38" spans="2:27" ht="21" thickBot="1" x14ac:dyDescent="0.75">
      <c r="B38" s="9"/>
      <c r="C38" s="9"/>
      <c r="D38" s="317" t="s">
        <v>0</v>
      </c>
      <c r="E38" s="318"/>
      <c r="F38" s="319"/>
      <c r="G38" s="317" t="s">
        <v>1</v>
      </c>
      <c r="H38" s="318"/>
      <c r="I38" s="319"/>
      <c r="J38" s="320" t="s">
        <v>2</v>
      </c>
      <c r="K38" s="321"/>
      <c r="L38" s="322"/>
      <c r="M38" s="320" t="s">
        <v>158</v>
      </c>
      <c r="N38" s="321"/>
      <c r="O38" s="322"/>
      <c r="P38" s="129" t="s">
        <v>3</v>
      </c>
    </row>
    <row r="39" spans="2:27" ht="21" thickBot="1" x14ac:dyDescent="0.75">
      <c r="B39" s="9"/>
      <c r="C39" s="99" t="s">
        <v>191</v>
      </c>
      <c r="D39" s="147" t="s">
        <v>146</v>
      </c>
      <c r="E39" s="139" t="s">
        <v>147</v>
      </c>
      <c r="F39" s="140" t="s">
        <v>148</v>
      </c>
      <c r="G39" s="141" t="s">
        <v>149</v>
      </c>
      <c r="H39" s="142" t="s">
        <v>150</v>
      </c>
      <c r="I39" s="143" t="s">
        <v>151</v>
      </c>
      <c r="J39" s="139" t="s">
        <v>152</v>
      </c>
      <c r="K39" s="144" t="s">
        <v>153</v>
      </c>
      <c r="L39" s="145" t="s">
        <v>154</v>
      </c>
      <c r="M39" s="139" t="s">
        <v>155</v>
      </c>
      <c r="N39" s="144" t="s">
        <v>156</v>
      </c>
      <c r="O39" s="145" t="s">
        <v>157</v>
      </c>
      <c r="P39" s="127"/>
    </row>
    <row r="40" spans="2:27" ht="21" thickBot="1" x14ac:dyDescent="0.75">
      <c r="B40" s="90" t="s">
        <v>125</v>
      </c>
      <c r="C40" s="9"/>
      <c r="D40" s="148">
        <v>13825.61</v>
      </c>
      <c r="E40" s="110"/>
      <c r="F40" s="120"/>
      <c r="G40" s="91"/>
      <c r="H40" s="110"/>
      <c r="I40" s="120"/>
      <c r="J40" s="91"/>
      <c r="K40" s="110"/>
      <c r="L40" s="120"/>
      <c r="M40" s="91"/>
      <c r="N40" s="110"/>
      <c r="O40" s="120"/>
      <c r="P40" s="130"/>
    </row>
    <row r="41" spans="2:27" x14ac:dyDescent="0.7">
      <c r="B41" s="9"/>
      <c r="C41" s="9" t="s">
        <v>126</v>
      </c>
      <c r="D41" s="92"/>
      <c r="E41" s="2"/>
      <c r="F41" s="117"/>
      <c r="G41" s="92"/>
      <c r="H41" s="2"/>
      <c r="I41" s="117"/>
      <c r="J41" s="92"/>
      <c r="K41" s="2"/>
      <c r="L41" s="117"/>
      <c r="M41" s="92"/>
      <c r="N41" s="2"/>
      <c r="O41" s="117"/>
      <c r="P41" s="131">
        <f t="shared" ref="P41:P48" si="2">+D41+G41+J41+M41</f>
        <v>0</v>
      </c>
    </row>
    <row r="42" spans="2:27" x14ac:dyDescent="0.7">
      <c r="B42" s="9"/>
      <c r="C42" s="9" t="s">
        <v>136</v>
      </c>
      <c r="D42" s="92"/>
      <c r="E42" s="2"/>
      <c r="F42" s="117"/>
      <c r="G42" s="92"/>
      <c r="H42" s="2"/>
      <c r="I42" s="117"/>
      <c r="J42" s="92"/>
      <c r="K42" s="2"/>
      <c r="L42" s="117"/>
      <c r="M42" s="92"/>
      <c r="N42" s="2"/>
      <c r="O42" s="117"/>
      <c r="P42" s="131">
        <f>+D42+G42+J42+M42</f>
        <v>0</v>
      </c>
    </row>
    <row r="43" spans="2:27" x14ac:dyDescent="0.7">
      <c r="B43" s="9"/>
      <c r="C43" s="9" t="s">
        <v>137</v>
      </c>
      <c r="D43" s="92">
        <v>266206</v>
      </c>
      <c r="E43" s="2">
        <f>65077.5+65017.5</f>
        <v>130095</v>
      </c>
      <c r="F43" s="117">
        <f>64377.5+38728.5+12800</f>
        <v>115906</v>
      </c>
      <c r="G43" s="92"/>
      <c r="H43" s="2"/>
      <c r="I43" s="117">
        <f>59122.8+132000</f>
        <v>191122.8</v>
      </c>
      <c r="J43" s="92"/>
      <c r="K43" s="2"/>
      <c r="L43" s="117"/>
      <c r="M43" s="92"/>
      <c r="N43" s="2"/>
      <c r="O43" s="117"/>
      <c r="P43" s="131">
        <f t="shared" si="2"/>
        <v>266206</v>
      </c>
    </row>
    <row r="44" spans="2:27" x14ac:dyDescent="0.7">
      <c r="B44" s="9"/>
      <c r="C44" s="9" t="s">
        <v>138</v>
      </c>
      <c r="D44" s="92"/>
      <c r="E44" s="2"/>
      <c r="F44" s="117"/>
      <c r="G44" s="92"/>
      <c r="H44" s="2"/>
      <c r="I44" s="117"/>
      <c r="J44" s="92"/>
      <c r="K44" s="2"/>
      <c r="L44" s="117"/>
      <c r="M44" s="92"/>
      <c r="N44" s="2"/>
      <c r="O44" s="117"/>
      <c r="P44" s="131">
        <f t="shared" si="2"/>
        <v>0</v>
      </c>
    </row>
    <row r="45" spans="2:27" x14ac:dyDescent="0.7">
      <c r="B45" s="94"/>
      <c r="C45" s="9" t="s">
        <v>139</v>
      </c>
      <c r="D45" s="92"/>
      <c r="E45" s="2"/>
      <c r="F45" s="117"/>
      <c r="G45" s="92"/>
      <c r="H45" s="2"/>
      <c r="I45" s="117">
        <f>1054.72+223.73</f>
        <v>1278.45</v>
      </c>
      <c r="J45" s="92"/>
      <c r="K45" s="2"/>
      <c r="L45" s="117"/>
      <c r="M45" s="92"/>
      <c r="N45" s="2"/>
      <c r="O45" s="117"/>
      <c r="P45" s="131">
        <f t="shared" si="2"/>
        <v>0</v>
      </c>
    </row>
    <row r="46" spans="2:27" x14ac:dyDescent="0.7">
      <c r="B46" s="94"/>
      <c r="C46" s="9" t="s">
        <v>140</v>
      </c>
      <c r="D46" s="92">
        <v>18705.73</v>
      </c>
      <c r="E46" s="2"/>
      <c r="F46" s="117"/>
      <c r="G46" s="92"/>
      <c r="H46" s="2"/>
      <c r="I46" s="117"/>
      <c r="J46" s="92"/>
      <c r="K46" s="2"/>
      <c r="L46" s="117"/>
      <c r="M46" s="92"/>
      <c r="N46" s="2"/>
      <c r="O46" s="117"/>
      <c r="P46" s="131">
        <f t="shared" si="2"/>
        <v>18705.73</v>
      </c>
    </row>
    <row r="47" spans="2:27" x14ac:dyDescent="0.7">
      <c r="B47" s="94"/>
      <c r="C47" s="9" t="s">
        <v>141</v>
      </c>
      <c r="D47" s="92"/>
      <c r="E47" s="2"/>
      <c r="F47" s="117"/>
      <c r="G47" s="92"/>
      <c r="H47" s="2"/>
      <c r="I47" s="117"/>
      <c r="J47" s="92"/>
      <c r="K47" s="2"/>
      <c r="L47" s="117"/>
      <c r="M47" s="92"/>
      <c r="N47" s="2"/>
      <c r="O47" s="117"/>
      <c r="P47" s="131">
        <f t="shared" si="2"/>
        <v>0</v>
      </c>
    </row>
    <row r="48" spans="2:27" x14ac:dyDescent="0.7">
      <c r="B48" s="94"/>
      <c r="C48" s="9" t="s">
        <v>142</v>
      </c>
      <c r="D48" s="92"/>
      <c r="E48" s="2"/>
      <c r="F48" s="117"/>
      <c r="G48" s="92"/>
      <c r="H48" s="2"/>
      <c r="I48" s="117"/>
      <c r="J48" s="92"/>
      <c r="K48" s="2"/>
      <c r="L48" s="117"/>
      <c r="M48" s="92"/>
      <c r="N48" s="2"/>
      <c r="O48" s="117"/>
      <c r="P48" s="131">
        <f t="shared" si="2"/>
        <v>0</v>
      </c>
    </row>
    <row r="49" spans="2:27" s="99" customFormat="1" ht="19.2" x14ac:dyDescent="0.65">
      <c r="B49" s="96"/>
      <c r="C49" s="104"/>
      <c r="D49" s="149">
        <f>SUM(D41:D48)</f>
        <v>284911.73</v>
      </c>
      <c r="E49" s="150">
        <f>SUM(E41:E48)</f>
        <v>130095</v>
      </c>
      <c r="F49" s="151">
        <f>+F43</f>
        <v>115906</v>
      </c>
      <c r="G49" s="149">
        <f>SUM(G41:G48)</f>
        <v>0</v>
      </c>
      <c r="H49" s="150"/>
      <c r="I49" s="151">
        <f>SUM(I41:I48)</f>
        <v>192401.25</v>
      </c>
      <c r="J49" s="149">
        <f>SUM(J41:J48)</f>
        <v>0</v>
      </c>
      <c r="K49" s="150"/>
      <c r="L49" s="151"/>
      <c r="M49" s="149">
        <f>SUM(M41:M48)</f>
        <v>0</v>
      </c>
      <c r="N49" s="150"/>
      <c r="O49" s="151"/>
      <c r="P49" s="151">
        <f>SUM(P41:P48)</f>
        <v>284911.73</v>
      </c>
      <c r="R49" s="152"/>
      <c r="S49" s="152"/>
      <c r="T49" s="152"/>
      <c r="U49" s="152"/>
      <c r="V49" s="152"/>
    </row>
    <row r="50" spans="2:27" s="11" customFormat="1" x14ac:dyDescent="0.7">
      <c r="B50" s="90" t="s">
        <v>134</v>
      </c>
      <c r="D50" s="105"/>
      <c r="E50" s="114"/>
      <c r="F50" s="126"/>
      <c r="G50" s="105"/>
      <c r="H50" s="114"/>
      <c r="I50" s="126"/>
      <c r="J50" s="105"/>
      <c r="K50" s="114"/>
      <c r="L50" s="126"/>
      <c r="M50" s="105"/>
      <c r="N50" s="114"/>
      <c r="O50" s="126"/>
      <c r="P50" s="126"/>
      <c r="Q50" s="12"/>
      <c r="R50" s="41"/>
      <c r="S50" s="41"/>
      <c r="T50" s="41"/>
      <c r="U50" s="41"/>
      <c r="V50" s="41"/>
      <c r="W50" s="12"/>
      <c r="X50" s="12"/>
      <c r="Y50" s="12"/>
      <c r="Z50" s="12"/>
      <c r="AA50" s="12"/>
    </row>
    <row r="51" spans="2:27" s="11" customFormat="1" x14ac:dyDescent="0.7">
      <c r="B51" s="90"/>
      <c r="C51" s="95" t="s">
        <v>160</v>
      </c>
      <c r="D51" s="92">
        <f>39+4.29</f>
        <v>43.29</v>
      </c>
      <c r="E51" s="2">
        <f>65+7.15</f>
        <v>72.150000000000006</v>
      </c>
      <c r="F51" s="117">
        <f>39+4.29</f>
        <v>43.29</v>
      </c>
      <c r="G51" s="92"/>
      <c r="H51" s="2"/>
      <c r="I51" s="117">
        <f>52+8.32</f>
        <v>60.32</v>
      </c>
      <c r="J51" s="92"/>
      <c r="K51" s="2"/>
      <c r="L51" s="117"/>
      <c r="M51" s="92"/>
      <c r="N51" s="2"/>
      <c r="O51" s="117"/>
      <c r="P51" s="131">
        <f>SUM(D51:M51)</f>
        <v>219.04999999999998</v>
      </c>
      <c r="Q51" s="12"/>
      <c r="R51" s="41"/>
      <c r="S51" s="41"/>
      <c r="T51" s="41"/>
      <c r="U51" s="41"/>
      <c r="V51" s="41"/>
      <c r="W51" s="12"/>
      <c r="X51" s="12"/>
      <c r="Y51" s="12"/>
      <c r="Z51" s="12"/>
      <c r="AA51" s="12"/>
    </row>
    <row r="52" spans="2:27" s="11" customFormat="1" x14ac:dyDescent="0.7">
      <c r="B52" s="7"/>
      <c r="C52" s="95" t="s">
        <v>143</v>
      </c>
      <c r="D52" s="92">
        <v>30</v>
      </c>
      <c r="E52" s="2"/>
      <c r="F52" s="117">
        <v>999</v>
      </c>
      <c r="G52" s="92"/>
      <c r="H52" s="2"/>
      <c r="I52" s="117"/>
      <c r="J52" s="92"/>
      <c r="K52" s="2"/>
      <c r="L52" s="117"/>
      <c r="M52" s="92"/>
      <c r="N52" s="2"/>
      <c r="O52" s="117"/>
      <c r="P52" s="131">
        <f>SUM(D52:M52)</f>
        <v>1029</v>
      </c>
      <c r="Q52" s="12"/>
      <c r="R52" s="41"/>
      <c r="S52" s="41"/>
      <c r="T52" s="41"/>
      <c r="U52" s="41"/>
      <c r="V52" s="41"/>
      <c r="W52" s="12"/>
      <c r="X52" s="12"/>
      <c r="Y52" s="12"/>
      <c r="Z52" s="12"/>
      <c r="AA52" s="12"/>
    </row>
    <row r="53" spans="2:27" s="11" customFormat="1" x14ac:dyDescent="0.7">
      <c r="B53" s="7"/>
      <c r="C53" s="95" t="s">
        <v>167</v>
      </c>
      <c r="D53" s="92">
        <v>55019.27</v>
      </c>
      <c r="E53" s="2">
        <v>99863.41</v>
      </c>
      <c r="F53" s="117">
        <v>46114.74</v>
      </c>
      <c r="G53" s="92"/>
      <c r="H53" s="2"/>
      <c r="I53" s="117">
        <v>110898.82</v>
      </c>
      <c r="J53" s="92"/>
      <c r="K53" s="2"/>
      <c r="L53" s="117"/>
      <c r="M53" s="92"/>
      <c r="N53" s="2"/>
      <c r="O53" s="117"/>
      <c r="P53" s="131"/>
      <c r="Q53" s="12"/>
      <c r="R53" s="41"/>
      <c r="S53" s="41"/>
      <c r="T53" s="41"/>
      <c r="U53" s="41"/>
      <c r="V53" s="41"/>
      <c r="W53" s="12"/>
      <c r="X53" s="12"/>
      <c r="Y53" s="12"/>
      <c r="Z53" s="12"/>
      <c r="AA53" s="12"/>
    </row>
    <row r="54" spans="2:27" s="11" customFormat="1" x14ac:dyDescent="0.7">
      <c r="B54" s="7"/>
      <c r="C54" s="95" t="s">
        <v>161</v>
      </c>
      <c r="D54" s="92">
        <v>4950</v>
      </c>
      <c r="E54" s="2"/>
      <c r="F54" s="117"/>
      <c r="G54" s="92"/>
      <c r="H54" s="2"/>
      <c r="I54" s="117"/>
      <c r="J54" s="92"/>
      <c r="K54" s="2"/>
      <c r="L54" s="117"/>
      <c r="M54" s="92"/>
      <c r="N54" s="2"/>
      <c r="O54" s="117"/>
      <c r="P54" s="131"/>
      <c r="Q54" s="12"/>
      <c r="R54" s="41"/>
      <c r="S54" s="41"/>
      <c r="T54" s="41"/>
      <c r="U54" s="41"/>
      <c r="V54" s="41"/>
      <c r="W54" s="12"/>
      <c r="X54" s="12"/>
      <c r="Y54" s="12"/>
      <c r="Z54" s="12"/>
      <c r="AA54" s="12"/>
    </row>
    <row r="55" spans="2:27" s="11" customFormat="1" x14ac:dyDescent="0.7">
      <c r="B55" s="7"/>
      <c r="C55" s="95" t="s">
        <v>170</v>
      </c>
      <c r="D55" s="92">
        <v>17671.64</v>
      </c>
      <c r="E55" s="2">
        <v>17760</v>
      </c>
      <c r="F55" s="117"/>
      <c r="G55" s="92"/>
      <c r="H55" s="2"/>
      <c r="I55" s="117">
        <v>38790.400000000001</v>
      </c>
      <c r="J55" s="92"/>
      <c r="K55" s="2"/>
      <c r="L55" s="117"/>
      <c r="M55" s="92"/>
      <c r="N55" s="2"/>
      <c r="O55" s="117"/>
      <c r="P55" s="131"/>
      <c r="Q55" s="12"/>
      <c r="R55" s="41"/>
      <c r="S55" s="41"/>
      <c r="T55" s="41"/>
      <c r="U55" s="41"/>
      <c r="V55" s="41"/>
      <c r="W55" s="12"/>
      <c r="X55" s="12"/>
      <c r="Y55" s="12"/>
      <c r="Z55" s="12"/>
      <c r="AA55" s="12"/>
    </row>
    <row r="56" spans="2:27" s="11" customFormat="1" x14ac:dyDescent="0.7">
      <c r="B56" s="7"/>
      <c r="C56" s="95" t="s">
        <v>171</v>
      </c>
      <c r="D56" s="92">
        <v>11118.5</v>
      </c>
      <c r="E56" s="2">
        <v>2982</v>
      </c>
      <c r="F56" s="117">
        <v>10988.89</v>
      </c>
      <c r="G56" s="92"/>
      <c r="H56" s="2"/>
      <c r="I56" s="117">
        <v>3093.86</v>
      </c>
      <c r="J56" s="92"/>
      <c r="K56" s="2"/>
      <c r="L56" s="117"/>
      <c r="M56" s="92"/>
      <c r="N56" s="2"/>
      <c r="O56" s="117"/>
      <c r="P56" s="131"/>
      <c r="Q56" s="12"/>
      <c r="R56" s="41"/>
      <c r="S56" s="41"/>
      <c r="T56" s="41"/>
      <c r="U56" s="41"/>
      <c r="V56" s="41"/>
      <c r="W56" s="12"/>
      <c r="X56" s="12"/>
      <c r="Y56" s="12"/>
      <c r="Z56" s="12"/>
      <c r="AA56" s="12"/>
    </row>
    <row r="57" spans="2:27" s="11" customFormat="1" x14ac:dyDescent="0.7">
      <c r="B57" s="7"/>
      <c r="C57" s="95" t="s">
        <v>173</v>
      </c>
      <c r="D57" s="92"/>
      <c r="E57" s="2">
        <f>17895+17893</f>
        <v>35788</v>
      </c>
      <c r="F57" s="117"/>
      <c r="G57" s="92"/>
      <c r="H57" s="2"/>
      <c r="I57" s="117"/>
      <c r="J57" s="92"/>
      <c r="K57" s="2"/>
      <c r="L57" s="117"/>
      <c r="M57" s="92"/>
      <c r="N57" s="2"/>
      <c r="O57" s="117"/>
      <c r="P57" s="131"/>
      <c r="Q57" s="12"/>
      <c r="R57" s="41"/>
      <c r="S57" s="41"/>
      <c r="T57" s="41"/>
      <c r="U57" s="41"/>
      <c r="V57" s="41"/>
      <c r="W57" s="12"/>
      <c r="X57" s="12"/>
      <c r="Y57" s="12"/>
      <c r="Z57" s="12"/>
      <c r="AA57" s="12"/>
    </row>
    <row r="58" spans="2:27" s="11" customFormat="1" x14ac:dyDescent="0.7">
      <c r="B58" s="7"/>
      <c r="C58" s="95" t="s">
        <v>174</v>
      </c>
      <c r="D58" s="92"/>
      <c r="E58" s="2">
        <f>2553+2553</f>
        <v>5106</v>
      </c>
      <c r="F58" s="117">
        <v>2553</v>
      </c>
      <c r="G58" s="92"/>
      <c r="H58" s="2"/>
      <c r="I58" s="117"/>
      <c r="J58" s="92"/>
      <c r="K58" s="2"/>
      <c r="L58" s="117"/>
      <c r="M58" s="92"/>
      <c r="N58" s="2"/>
      <c r="O58" s="117"/>
      <c r="P58" s="131"/>
      <c r="Q58" s="12"/>
      <c r="R58" s="41"/>
      <c r="S58" s="41"/>
      <c r="T58" s="41"/>
      <c r="U58" s="41"/>
      <c r="V58" s="41"/>
      <c r="W58" s="12"/>
      <c r="X58" s="12"/>
      <c r="Y58" s="12"/>
      <c r="Z58" s="12"/>
      <c r="AA58" s="12"/>
    </row>
    <row r="59" spans="2:27" s="11" customFormat="1" x14ac:dyDescent="0.7">
      <c r="B59" s="7"/>
      <c r="C59" s="95" t="s">
        <v>175</v>
      </c>
      <c r="D59" s="92"/>
      <c r="E59" s="2">
        <v>5061.6000000000004</v>
      </c>
      <c r="F59" s="117">
        <v>5061.6000000000004</v>
      </c>
      <c r="G59" s="92"/>
      <c r="H59" s="2"/>
      <c r="I59" s="117"/>
      <c r="J59" s="92"/>
      <c r="K59" s="2"/>
      <c r="L59" s="117"/>
      <c r="M59" s="92"/>
      <c r="N59" s="2"/>
      <c r="O59" s="117"/>
      <c r="P59" s="131"/>
      <c r="Q59" s="12"/>
      <c r="R59" s="41"/>
      <c r="S59" s="41"/>
      <c r="T59" s="41"/>
      <c r="U59" s="41"/>
      <c r="V59" s="41"/>
      <c r="W59" s="12"/>
      <c r="X59" s="12"/>
      <c r="Y59" s="12"/>
      <c r="Z59" s="12"/>
      <c r="AA59" s="12"/>
    </row>
    <row r="60" spans="2:27" s="11" customFormat="1" x14ac:dyDescent="0.7">
      <c r="B60" s="7"/>
      <c r="C60" s="95" t="s">
        <v>178</v>
      </c>
      <c r="D60" s="92"/>
      <c r="E60" s="2">
        <f>6478+6551</f>
        <v>13029</v>
      </c>
      <c r="F60" s="117"/>
      <c r="G60" s="92"/>
      <c r="H60" s="2"/>
      <c r="I60" s="117">
        <v>6674</v>
      </c>
      <c r="J60" s="92"/>
      <c r="K60" s="2"/>
      <c r="L60" s="117"/>
      <c r="M60" s="92"/>
      <c r="N60" s="2"/>
      <c r="O60" s="117"/>
      <c r="P60" s="131"/>
      <c r="Q60" s="12"/>
      <c r="R60" s="41"/>
      <c r="S60" s="41"/>
      <c r="T60" s="41"/>
      <c r="U60" s="41"/>
      <c r="V60" s="41"/>
      <c r="W60" s="12"/>
      <c r="X60" s="12"/>
      <c r="Y60" s="12"/>
      <c r="Z60" s="12"/>
      <c r="AA60" s="12"/>
    </row>
    <row r="61" spans="2:27" s="11" customFormat="1" x14ac:dyDescent="0.7">
      <c r="B61" s="7"/>
      <c r="C61" s="95" t="s">
        <v>179</v>
      </c>
      <c r="D61" s="92"/>
      <c r="E61" s="2">
        <v>28100</v>
      </c>
      <c r="F61" s="117"/>
      <c r="G61" s="92"/>
      <c r="H61" s="2"/>
      <c r="I61" s="117"/>
      <c r="J61" s="92"/>
      <c r="K61" s="2"/>
      <c r="L61" s="117"/>
      <c r="M61" s="92"/>
      <c r="N61" s="2"/>
      <c r="O61" s="117"/>
      <c r="P61" s="131"/>
      <c r="Q61" s="12"/>
      <c r="R61" s="41"/>
      <c r="S61" s="41"/>
      <c r="T61" s="41"/>
      <c r="U61" s="41"/>
      <c r="V61" s="41"/>
      <c r="W61" s="12"/>
      <c r="X61" s="12"/>
      <c r="Y61" s="12"/>
      <c r="Z61" s="12"/>
      <c r="AA61" s="12"/>
    </row>
    <row r="62" spans="2:27" s="11" customFormat="1" x14ac:dyDescent="0.7">
      <c r="B62" s="7"/>
      <c r="C62" s="95" t="s">
        <v>182</v>
      </c>
      <c r="D62" s="92"/>
      <c r="E62" s="2">
        <v>2553</v>
      </c>
      <c r="F62" s="117"/>
      <c r="G62" s="92"/>
      <c r="H62" s="2"/>
      <c r="I62" s="117"/>
      <c r="J62" s="92"/>
      <c r="K62" s="2"/>
      <c r="L62" s="117"/>
      <c r="M62" s="92"/>
      <c r="N62" s="2"/>
      <c r="O62" s="117"/>
      <c r="P62" s="131"/>
      <c r="Q62" s="12"/>
      <c r="R62" s="41"/>
      <c r="S62" s="41"/>
      <c r="T62" s="41"/>
      <c r="U62" s="41"/>
      <c r="V62" s="41"/>
      <c r="W62" s="12"/>
      <c r="X62" s="12"/>
      <c r="Y62" s="12"/>
      <c r="Z62" s="12"/>
      <c r="AA62" s="12"/>
    </row>
    <row r="63" spans="2:27" s="11" customFormat="1" x14ac:dyDescent="0.7">
      <c r="B63" s="7"/>
      <c r="C63" s="95" t="s">
        <v>186</v>
      </c>
      <c r="D63" s="92"/>
      <c r="E63" s="2"/>
      <c r="F63" s="117">
        <v>4096.3999999999996</v>
      </c>
      <c r="G63" s="92"/>
      <c r="H63" s="2"/>
      <c r="I63" s="117"/>
      <c r="J63" s="92"/>
      <c r="K63" s="2"/>
      <c r="L63" s="117"/>
      <c r="M63" s="92"/>
      <c r="N63" s="2"/>
      <c r="O63" s="117"/>
      <c r="P63" s="131"/>
      <c r="Q63" s="12"/>
      <c r="R63" s="41"/>
      <c r="S63" s="41"/>
      <c r="T63" s="41"/>
      <c r="U63" s="41"/>
      <c r="V63" s="41"/>
      <c r="W63" s="12"/>
      <c r="X63" s="12"/>
      <c r="Y63" s="12"/>
      <c r="Z63" s="12"/>
      <c r="AA63" s="12"/>
    </row>
    <row r="64" spans="2:27" s="11" customFormat="1" x14ac:dyDescent="0.7">
      <c r="B64" s="7"/>
      <c r="C64" s="95" t="s">
        <v>188</v>
      </c>
      <c r="D64" s="92"/>
      <c r="E64" s="2"/>
      <c r="F64" s="117">
        <v>12663.32</v>
      </c>
      <c r="G64" s="92"/>
      <c r="H64" s="2"/>
      <c r="I64" s="117"/>
      <c r="J64" s="92"/>
      <c r="K64" s="2"/>
      <c r="L64" s="117"/>
      <c r="M64" s="92"/>
      <c r="N64" s="2"/>
      <c r="O64" s="117"/>
      <c r="P64" s="131"/>
      <c r="Q64" s="12"/>
      <c r="R64" s="41"/>
      <c r="S64" s="41"/>
      <c r="T64" s="41"/>
      <c r="U64" s="41"/>
      <c r="V64" s="41"/>
      <c r="W64" s="12"/>
      <c r="X64" s="12"/>
      <c r="Y64" s="12"/>
      <c r="Z64" s="12"/>
      <c r="AA64" s="12"/>
    </row>
    <row r="65" spans="2:27" s="11" customFormat="1" x14ac:dyDescent="0.7">
      <c r="B65" s="7"/>
      <c r="C65" s="95" t="s">
        <v>325</v>
      </c>
      <c r="D65" s="92"/>
      <c r="E65" s="2"/>
      <c r="F65" s="117"/>
      <c r="G65" s="92"/>
      <c r="H65" s="2"/>
      <c r="I65" s="117">
        <v>8120</v>
      </c>
      <c r="J65" s="92"/>
      <c r="K65" s="2"/>
      <c r="L65" s="117"/>
      <c r="M65" s="92"/>
      <c r="N65" s="2"/>
      <c r="O65" s="117"/>
      <c r="P65" s="131"/>
      <c r="Q65" s="12"/>
      <c r="R65" s="41"/>
      <c r="S65" s="41"/>
      <c r="T65" s="41"/>
      <c r="U65" s="41"/>
      <c r="V65" s="41"/>
      <c r="W65" s="12"/>
      <c r="X65" s="12"/>
      <c r="Y65" s="12"/>
      <c r="Z65" s="12"/>
      <c r="AA65" s="12"/>
    </row>
    <row r="66" spans="2:27" s="11" customFormat="1" x14ac:dyDescent="0.7">
      <c r="B66" s="7"/>
      <c r="C66" s="95" t="s">
        <v>324</v>
      </c>
      <c r="D66" s="92"/>
      <c r="E66" s="2"/>
      <c r="F66" s="117"/>
      <c r="G66" s="92"/>
      <c r="H66" s="2"/>
      <c r="I66" s="117">
        <f>11871.09+21670.98+13378.84</f>
        <v>46920.91</v>
      </c>
      <c r="J66" s="92"/>
      <c r="K66" s="2"/>
      <c r="L66" s="117"/>
      <c r="M66" s="92"/>
      <c r="N66" s="2"/>
      <c r="O66" s="117"/>
      <c r="P66" s="131"/>
      <c r="Q66" s="12"/>
      <c r="R66" s="41"/>
      <c r="S66" s="41"/>
      <c r="T66" s="41"/>
      <c r="U66" s="41"/>
      <c r="V66" s="41"/>
      <c r="W66" s="12"/>
      <c r="X66" s="12"/>
      <c r="Y66" s="12"/>
      <c r="Z66" s="12"/>
      <c r="AA66" s="12"/>
    </row>
    <row r="67" spans="2:27" s="11" customFormat="1" x14ac:dyDescent="0.7">
      <c r="B67" s="7"/>
      <c r="C67" s="95" t="s">
        <v>328</v>
      </c>
      <c r="D67" s="92"/>
      <c r="E67" s="2"/>
      <c r="F67" s="117"/>
      <c r="G67" s="92"/>
      <c r="H67" s="2"/>
      <c r="I67" s="117">
        <v>2987.84</v>
      </c>
      <c r="J67" s="92"/>
      <c r="K67" s="2"/>
      <c r="L67" s="117"/>
      <c r="M67" s="92"/>
      <c r="N67" s="2"/>
      <c r="O67" s="117"/>
      <c r="P67" s="131"/>
      <c r="Q67" s="12"/>
      <c r="R67" s="41"/>
      <c r="S67" s="41"/>
      <c r="T67" s="41"/>
      <c r="U67" s="41"/>
      <c r="V67" s="41"/>
      <c r="W67" s="12"/>
      <c r="X67" s="12"/>
      <c r="Y67" s="12"/>
      <c r="Z67" s="12"/>
      <c r="AA67" s="12"/>
    </row>
    <row r="68" spans="2:27" s="11" customFormat="1" x14ac:dyDescent="0.7">
      <c r="B68" s="7"/>
      <c r="C68" s="95" t="s">
        <v>323</v>
      </c>
      <c r="D68" s="92"/>
      <c r="E68" s="2"/>
      <c r="F68" s="117"/>
      <c r="G68" s="92"/>
      <c r="H68" s="2"/>
      <c r="I68" s="117">
        <f>1044+1044</f>
        <v>2088</v>
      </c>
      <c r="J68" s="92"/>
      <c r="K68" s="2"/>
      <c r="L68" s="117"/>
      <c r="M68" s="92"/>
      <c r="N68" s="2"/>
      <c r="O68" s="117"/>
      <c r="P68" s="131"/>
      <c r="Q68" s="12"/>
      <c r="R68" s="41"/>
      <c r="S68" s="41"/>
      <c r="T68" s="41"/>
      <c r="U68" s="41"/>
      <c r="V68" s="41"/>
      <c r="W68" s="12"/>
      <c r="X68" s="12"/>
      <c r="Y68" s="12"/>
      <c r="Z68" s="12"/>
      <c r="AA68" s="12"/>
    </row>
    <row r="69" spans="2:27" s="11" customFormat="1" x14ac:dyDescent="0.7">
      <c r="B69" s="7"/>
      <c r="C69" s="95"/>
      <c r="D69" s="92"/>
      <c r="E69" s="2"/>
      <c r="F69" s="117"/>
      <c r="G69" s="92"/>
      <c r="H69" s="2"/>
      <c r="I69" s="117"/>
      <c r="J69" s="92"/>
      <c r="K69" s="2"/>
      <c r="L69" s="117"/>
      <c r="M69" s="92"/>
      <c r="N69" s="2"/>
      <c r="O69" s="117"/>
      <c r="P69" s="131"/>
      <c r="Q69" s="12"/>
      <c r="R69" s="41"/>
      <c r="S69" s="41"/>
      <c r="T69" s="41"/>
      <c r="U69" s="41"/>
      <c r="V69" s="41"/>
      <c r="W69" s="12"/>
      <c r="X69" s="12"/>
      <c r="Y69" s="12"/>
      <c r="Z69" s="12"/>
      <c r="AA69" s="12"/>
    </row>
    <row r="70" spans="2:27" s="11" customFormat="1" x14ac:dyDescent="0.7">
      <c r="B70" s="7"/>
      <c r="C70" s="95" t="s">
        <v>168</v>
      </c>
      <c r="D70" s="92">
        <v>11478</v>
      </c>
      <c r="E70" s="2"/>
      <c r="F70" s="117"/>
      <c r="G70" s="92"/>
      <c r="H70" s="2"/>
      <c r="I70" s="117"/>
      <c r="J70" s="92"/>
      <c r="K70" s="2"/>
      <c r="L70" s="117"/>
      <c r="M70" s="92"/>
      <c r="N70" s="2"/>
      <c r="O70" s="117"/>
      <c r="P70" s="131">
        <f>SUM(D70:M70)</f>
        <v>11478</v>
      </c>
      <c r="Q70" s="12"/>
      <c r="R70" s="41"/>
      <c r="S70" s="41"/>
      <c r="T70" s="41"/>
      <c r="U70" s="41"/>
      <c r="V70" s="41"/>
      <c r="W70" s="12"/>
      <c r="X70" s="12"/>
      <c r="Y70" s="12"/>
      <c r="Z70" s="12"/>
      <c r="AA70" s="12"/>
    </row>
    <row r="71" spans="2:27" s="11" customFormat="1" x14ac:dyDescent="0.7">
      <c r="B71" s="7"/>
      <c r="C71" s="95" t="s">
        <v>169</v>
      </c>
      <c r="D71" s="92">
        <v>17011</v>
      </c>
      <c r="E71" s="2"/>
      <c r="F71" s="117"/>
      <c r="G71" s="92"/>
      <c r="H71" s="2"/>
      <c r="I71" s="117"/>
      <c r="J71" s="92"/>
      <c r="K71" s="2"/>
      <c r="L71" s="117"/>
      <c r="M71" s="92"/>
      <c r="N71" s="2"/>
      <c r="O71" s="117"/>
      <c r="P71" s="131">
        <f>SUM(D71:M71)</f>
        <v>17011</v>
      </c>
      <c r="Q71" s="12"/>
      <c r="R71" s="41"/>
      <c r="S71" s="41"/>
      <c r="T71" s="41"/>
      <c r="U71" s="41"/>
      <c r="V71" s="41"/>
      <c r="W71" s="12"/>
      <c r="X71" s="12"/>
      <c r="Y71" s="12"/>
      <c r="Z71" s="12"/>
      <c r="AA71" s="12"/>
    </row>
    <row r="72" spans="2:27" s="11" customFormat="1" x14ac:dyDescent="0.7">
      <c r="B72" s="7"/>
      <c r="C72" s="95" t="s">
        <v>172</v>
      </c>
      <c r="D72" s="92">
        <v>957</v>
      </c>
      <c r="E72" s="2"/>
      <c r="F72" s="117"/>
      <c r="G72" s="92"/>
      <c r="H72" s="2"/>
      <c r="I72" s="117"/>
      <c r="J72" s="92"/>
      <c r="K72" s="2"/>
      <c r="L72" s="117"/>
      <c r="M72" s="92"/>
      <c r="N72" s="2"/>
      <c r="O72" s="117"/>
      <c r="P72" s="131"/>
      <c r="Q72" s="12"/>
      <c r="R72" s="41"/>
      <c r="S72" s="41"/>
      <c r="T72" s="41"/>
      <c r="U72" s="41"/>
      <c r="V72" s="41"/>
      <c r="W72" s="12"/>
      <c r="X72" s="12"/>
      <c r="Y72" s="12"/>
      <c r="Z72" s="12"/>
      <c r="AA72" s="12"/>
    </row>
    <row r="73" spans="2:27" s="11" customFormat="1" x14ac:dyDescent="0.7">
      <c r="B73" s="7"/>
      <c r="C73" s="95" t="s">
        <v>176</v>
      </c>
      <c r="D73" s="92"/>
      <c r="E73" s="2">
        <v>26759.59</v>
      </c>
      <c r="F73" s="117"/>
      <c r="G73" s="92"/>
      <c r="H73" s="2"/>
      <c r="I73" s="117"/>
      <c r="J73" s="92"/>
      <c r="K73" s="2"/>
      <c r="L73" s="117"/>
      <c r="M73" s="92"/>
      <c r="N73" s="2"/>
      <c r="O73" s="117"/>
      <c r="P73" s="131">
        <f>SUM(D73:M73)</f>
        <v>26759.59</v>
      </c>
      <c r="Q73" s="12"/>
      <c r="R73" s="41"/>
      <c r="S73" s="41"/>
      <c r="T73" s="41"/>
      <c r="U73" s="41"/>
      <c r="V73" s="41"/>
      <c r="W73" s="12"/>
      <c r="X73" s="12"/>
      <c r="Y73" s="12"/>
      <c r="Z73" s="12"/>
      <c r="AA73" s="12"/>
    </row>
    <row r="74" spans="2:27" s="11" customFormat="1" x14ac:dyDescent="0.7">
      <c r="B74" s="7"/>
      <c r="C74" s="95" t="s">
        <v>177</v>
      </c>
      <c r="D74" s="92"/>
      <c r="E74" s="2">
        <v>11478</v>
      </c>
      <c r="F74" s="117"/>
      <c r="G74" s="92"/>
      <c r="H74" s="2"/>
      <c r="I74" s="117"/>
      <c r="J74" s="92"/>
      <c r="K74" s="2"/>
      <c r="L74" s="117"/>
      <c r="M74" s="92"/>
      <c r="N74" s="2"/>
      <c r="O74" s="117"/>
      <c r="P74" s="131">
        <f t="shared" ref="P74:P77" si="3">SUM(D74:M74)</f>
        <v>11478</v>
      </c>
      <c r="Q74" s="12"/>
      <c r="R74" s="41"/>
      <c r="S74" s="41"/>
      <c r="T74" s="41"/>
      <c r="U74" s="41"/>
      <c r="V74" s="41"/>
      <c r="W74" s="12"/>
      <c r="X74" s="12"/>
      <c r="Y74" s="12"/>
      <c r="Z74" s="12"/>
      <c r="AA74" s="12"/>
    </row>
    <row r="75" spans="2:27" s="11" customFormat="1" x14ac:dyDescent="0.7">
      <c r="B75" s="7"/>
      <c r="C75" s="95" t="s">
        <v>180</v>
      </c>
      <c r="D75" s="92"/>
      <c r="E75" s="2">
        <v>302.38</v>
      </c>
      <c r="F75" s="117"/>
      <c r="G75" s="92"/>
      <c r="H75" s="2"/>
      <c r="I75" s="117"/>
      <c r="J75" s="92"/>
      <c r="K75" s="2"/>
      <c r="L75" s="117"/>
      <c r="M75" s="92"/>
      <c r="N75" s="2"/>
      <c r="O75" s="117"/>
      <c r="P75" s="131">
        <f t="shared" si="3"/>
        <v>302.38</v>
      </c>
      <c r="Q75" s="12"/>
      <c r="R75" s="41"/>
      <c r="S75" s="41"/>
      <c r="T75" s="41"/>
      <c r="U75" s="41"/>
      <c r="V75" s="41"/>
      <c r="W75" s="12"/>
      <c r="X75" s="12"/>
      <c r="Y75" s="12"/>
      <c r="Z75" s="12"/>
      <c r="AA75" s="12"/>
    </row>
    <row r="76" spans="2:27" s="11" customFormat="1" x14ac:dyDescent="0.7">
      <c r="B76" s="7"/>
      <c r="C76" s="95" t="s">
        <v>181</v>
      </c>
      <c r="D76" s="92"/>
      <c r="E76" s="2">
        <v>26759.59</v>
      </c>
      <c r="F76" s="117"/>
      <c r="G76" s="92"/>
      <c r="H76" s="2"/>
      <c r="I76" s="117"/>
      <c r="J76" s="92"/>
      <c r="K76" s="2"/>
      <c r="L76" s="117"/>
      <c r="M76" s="92"/>
      <c r="N76" s="2"/>
      <c r="O76" s="117"/>
      <c r="P76" s="131">
        <f t="shared" si="3"/>
        <v>26759.59</v>
      </c>
      <c r="Q76" s="12"/>
      <c r="R76" s="41"/>
      <c r="S76" s="41"/>
      <c r="T76" s="41"/>
      <c r="U76" s="41"/>
      <c r="V76" s="41"/>
      <c r="W76" s="12"/>
      <c r="X76" s="12"/>
      <c r="Y76" s="12"/>
      <c r="Z76" s="12"/>
      <c r="AA76" s="12"/>
    </row>
    <row r="77" spans="2:27" s="11" customFormat="1" x14ac:dyDescent="0.7">
      <c r="B77" s="7"/>
      <c r="C77" s="95" t="s">
        <v>183</v>
      </c>
      <c r="D77" s="92"/>
      <c r="E77" s="2">
        <v>17370</v>
      </c>
      <c r="F77" s="117"/>
      <c r="G77" s="92"/>
      <c r="H77" s="2"/>
      <c r="I77" s="117"/>
      <c r="J77" s="92"/>
      <c r="K77" s="2"/>
      <c r="L77" s="117"/>
      <c r="M77" s="92"/>
      <c r="N77" s="2"/>
      <c r="O77" s="117"/>
      <c r="P77" s="131">
        <f t="shared" si="3"/>
        <v>17370</v>
      </c>
      <c r="Q77" s="12"/>
      <c r="R77" s="41"/>
      <c r="S77" s="41"/>
      <c r="T77" s="41"/>
      <c r="U77" s="41"/>
      <c r="V77" s="41"/>
      <c r="W77" s="12"/>
      <c r="X77" s="12"/>
      <c r="Y77" s="12"/>
      <c r="Z77" s="12"/>
      <c r="AA77" s="12"/>
    </row>
    <row r="78" spans="2:27" s="11" customFormat="1" x14ac:dyDescent="0.7">
      <c r="B78" s="7"/>
      <c r="C78" s="95" t="s">
        <v>184</v>
      </c>
      <c r="D78" s="92"/>
      <c r="E78" s="2"/>
      <c r="F78" s="117">
        <v>26760</v>
      </c>
      <c r="G78" s="92"/>
      <c r="H78" s="2"/>
      <c r="I78" s="117"/>
      <c r="J78" s="92"/>
      <c r="K78" s="2"/>
      <c r="L78" s="117"/>
      <c r="M78" s="92"/>
      <c r="N78" s="2"/>
      <c r="O78" s="117"/>
      <c r="P78" s="131"/>
      <c r="Q78" s="12"/>
      <c r="R78" s="41"/>
      <c r="S78" s="41"/>
      <c r="T78" s="41"/>
      <c r="U78" s="41"/>
      <c r="V78" s="41"/>
      <c r="W78" s="12"/>
      <c r="X78" s="12"/>
      <c r="Y78" s="12"/>
      <c r="Z78" s="12"/>
      <c r="AA78" s="12"/>
    </row>
    <row r="79" spans="2:27" s="11" customFormat="1" x14ac:dyDescent="0.7">
      <c r="B79" s="7"/>
      <c r="C79" s="95" t="s">
        <v>185</v>
      </c>
      <c r="D79" s="92"/>
      <c r="E79" s="2"/>
      <c r="F79" s="117">
        <v>17964</v>
      </c>
      <c r="G79" s="92"/>
      <c r="H79" s="2"/>
      <c r="I79" s="117"/>
      <c r="J79" s="92"/>
      <c r="K79" s="2"/>
      <c r="L79" s="117"/>
      <c r="M79" s="92"/>
      <c r="N79" s="2"/>
      <c r="O79" s="117"/>
      <c r="P79" s="131"/>
      <c r="Q79" s="12"/>
      <c r="R79" s="41"/>
      <c r="S79" s="41"/>
      <c r="T79" s="41"/>
      <c r="U79" s="41"/>
      <c r="V79" s="41"/>
      <c r="W79" s="12"/>
      <c r="X79" s="12"/>
      <c r="Y79" s="12"/>
      <c r="Z79" s="12"/>
      <c r="AA79" s="12"/>
    </row>
    <row r="80" spans="2:27" s="11" customFormat="1" x14ac:dyDescent="0.7">
      <c r="B80" s="7"/>
      <c r="C80" s="95" t="s">
        <v>187</v>
      </c>
      <c r="D80" s="92"/>
      <c r="E80" s="2"/>
      <c r="F80" s="117">
        <v>852</v>
      </c>
      <c r="G80" s="92"/>
      <c r="H80" s="2"/>
      <c r="I80" s="117"/>
      <c r="J80" s="92"/>
      <c r="K80" s="2"/>
      <c r="L80" s="117"/>
      <c r="M80" s="92"/>
      <c r="N80" s="2"/>
      <c r="O80" s="117"/>
      <c r="P80" s="131"/>
      <c r="Q80" s="12"/>
      <c r="R80" s="41"/>
      <c r="S80" s="41"/>
      <c r="T80" s="41"/>
      <c r="U80" s="41"/>
      <c r="V80" s="41"/>
      <c r="W80" s="12"/>
      <c r="X80" s="12"/>
      <c r="Y80" s="12"/>
      <c r="Z80" s="12"/>
      <c r="AA80" s="12"/>
    </row>
    <row r="81" spans="2:27" s="11" customFormat="1" x14ac:dyDescent="0.7">
      <c r="B81" s="7"/>
      <c r="C81" s="95" t="s">
        <v>317</v>
      </c>
      <c r="D81" s="92"/>
      <c r="E81" s="2"/>
      <c r="F81" s="117"/>
      <c r="G81" s="92"/>
      <c r="H81" s="2"/>
      <c r="I81" s="117"/>
      <c r="J81" s="92"/>
      <c r="K81" s="2"/>
      <c r="L81" s="117"/>
      <c r="M81" s="92"/>
      <c r="N81" s="2"/>
      <c r="O81" s="117"/>
      <c r="P81" s="131"/>
      <c r="Q81" s="12"/>
      <c r="R81" s="41"/>
      <c r="S81" s="41"/>
      <c r="T81" s="41"/>
      <c r="U81" s="41"/>
      <c r="V81" s="41"/>
      <c r="W81" s="12"/>
      <c r="X81" s="12"/>
      <c r="Y81" s="12"/>
      <c r="Z81" s="12"/>
      <c r="AA81" s="12"/>
    </row>
    <row r="82" spans="2:27" s="11" customFormat="1" x14ac:dyDescent="0.7">
      <c r="B82" s="7"/>
      <c r="C82" s="95" t="s">
        <v>318</v>
      </c>
      <c r="D82" s="92"/>
      <c r="E82" s="2"/>
      <c r="F82" s="117"/>
      <c r="G82" s="92"/>
      <c r="H82" s="2"/>
      <c r="I82" s="117"/>
      <c r="J82" s="92"/>
      <c r="K82" s="2"/>
      <c r="L82" s="117"/>
      <c r="M82" s="92"/>
      <c r="N82" s="2"/>
      <c r="O82" s="117"/>
      <c r="P82" s="131"/>
      <c r="Q82" s="12"/>
      <c r="R82" s="41"/>
      <c r="S82" s="41"/>
      <c r="T82" s="41"/>
      <c r="U82" s="41"/>
      <c r="V82" s="41"/>
      <c r="W82" s="12"/>
      <c r="X82" s="12"/>
      <c r="Y82" s="12"/>
      <c r="Z82" s="12"/>
      <c r="AA82" s="12"/>
    </row>
    <row r="83" spans="2:27" s="11" customFormat="1" x14ac:dyDescent="0.7">
      <c r="B83" s="7"/>
      <c r="C83" s="95" t="s">
        <v>319</v>
      </c>
      <c r="D83" s="92"/>
      <c r="E83" s="2"/>
      <c r="F83" s="117"/>
      <c r="G83" s="92"/>
      <c r="H83" s="2"/>
      <c r="I83" s="117"/>
      <c r="J83" s="92"/>
      <c r="K83" s="2"/>
      <c r="L83" s="117"/>
      <c r="M83" s="92"/>
      <c r="N83" s="2"/>
      <c r="O83" s="117"/>
      <c r="P83" s="131"/>
      <c r="Q83" s="12"/>
      <c r="R83" s="41"/>
      <c r="S83" s="41"/>
      <c r="T83" s="41"/>
      <c r="U83" s="41"/>
      <c r="V83" s="41"/>
      <c r="W83" s="12"/>
      <c r="X83" s="12"/>
      <c r="Y83" s="12"/>
      <c r="Z83" s="12"/>
      <c r="AA83" s="12"/>
    </row>
    <row r="84" spans="2:27" s="11" customFormat="1" x14ac:dyDescent="0.7">
      <c r="B84" s="7"/>
      <c r="C84" s="95" t="s">
        <v>320</v>
      </c>
      <c r="D84" s="92"/>
      <c r="E84" s="2"/>
      <c r="F84" s="117"/>
      <c r="G84" s="92"/>
      <c r="H84" s="2"/>
      <c r="I84" s="117"/>
      <c r="J84" s="92"/>
      <c r="K84" s="2"/>
      <c r="L84" s="117"/>
      <c r="M84" s="92"/>
      <c r="N84" s="2"/>
      <c r="O84" s="117"/>
      <c r="P84" s="131"/>
      <c r="Q84" s="12"/>
      <c r="R84" s="41"/>
      <c r="S84" s="41"/>
      <c r="T84" s="41"/>
      <c r="U84" s="41"/>
      <c r="V84" s="41"/>
      <c r="W84" s="12"/>
      <c r="X84" s="12"/>
      <c r="Y84" s="12"/>
      <c r="Z84" s="12"/>
      <c r="AA84" s="12"/>
    </row>
    <row r="85" spans="2:27" s="11" customFormat="1" x14ac:dyDescent="0.7">
      <c r="B85" s="7"/>
      <c r="C85" s="95" t="s">
        <v>321</v>
      </c>
      <c r="D85" s="92"/>
      <c r="E85" s="2"/>
      <c r="F85" s="117"/>
      <c r="G85" s="92"/>
      <c r="H85" s="2"/>
      <c r="I85" s="117">
        <v>35092</v>
      </c>
      <c r="J85" s="92"/>
      <c r="K85" s="2"/>
      <c r="L85" s="117"/>
      <c r="M85" s="92"/>
      <c r="N85" s="2"/>
      <c r="O85" s="117"/>
      <c r="P85" s="131"/>
      <c r="Q85" s="12"/>
      <c r="R85" s="41"/>
      <c r="S85" s="41"/>
      <c r="T85" s="41"/>
      <c r="U85" s="41"/>
      <c r="V85" s="41"/>
      <c r="W85" s="12"/>
      <c r="X85" s="12"/>
      <c r="Y85" s="12"/>
      <c r="Z85" s="12"/>
      <c r="AA85" s="12"/>
    </row>
    <row r="86" spans="2:27" s="11" customFormat="1" x14ac:dyDescent="0.7">
      <c r="B86" s="7"/>
      <c r="C86" s="95" t="s">
        <v>322</v>
      </c>
      <c r="D86" s="92"/>
      <c r="E86" s="2"/>
      <c r="F86" s="117"/>
      <c r="G86" s="92"/>
      <c r="H86" s="2"/>
      <c r="I86" s="117">
        <v>10915.2</v>
      </c>
      <c r="J86" s="92"/>
      <c r="K86" s="2"/>
      <c r="L86" s="117"/>
      <c r="M86" s="92"/>
      <c r="N86" s="2"/>
      <c r="O86" s="117"/>
      <c r="P86" s="131"/>
      <c r="Q86" s="12"/>
      <c r="R86" s="41"/>
      <c r="S86" s="41"/>
      <c r="T86" s="41"/>
      <c r="U86" s="41"/>
      <c r="V86" s="41"/>
      <c r="W86" s="12"/>
      <c r="X86" s="12"/>
      <c r="Y86" s="12"/>
      <c r="Z86" s="12"/>
      <c r="AA86" s="12"/>
    </row>
    <row r="87" spans="2:27" s="11" customFormat="1" x14ac:dyDescent="0.7">
      <c r="B87" s="7"/>
      <c r="C87" s="95" t="s">
        <v>326</v>
      </c>
      <c r="D87" s="92"/>
      <c r="E87" s="2"/>
      <c r="F87" s="117"/>
      <c r="G87" s="92"/>
      <c r="H87" s="2"/>
      <c r="I87" s="117">
        <v>1023</v>
      </c>
      <c r="J87" s="92"/>
      <c r="K87" s="2"/>
      <c r="L87" s="117"/>
      <c r="M87" s="92"/>
      <c r="N87" s="2"/>
      <c r="O87" s="117"/>
      <c r="P87" s="131"/>
      <c r="Q87" s="12"/>
      <c r="R87" s="41"/>
      <c r="S87" s="41"/>
      <c r="T87" s="41"/>
      <c r="U87" s="41"/>
      <c r="V87" s="41"/>
      <c r="W87" s="12"/>
      <c r="X87" s="12"/>
      <c r="Y87" s="12"/>
      <c r="Z87" s="12"/>
      <c r="AA87" s="12"/>
    </row>
    <row r="88" spans="2:27" s="11" customFormat="1" x14ac:dyDescent="0.7">
      <c r="B88" s="7"/>
      <c r="C88" s="95" t="s">
        <v>327</v>
      </c>
      <c r="D88" s="92"/>
      <c r="E88" s="2"/>
      <c r="F88" s="117"/>
      <c r="G88" s="92"/>
      <c r="H88" s="2"/>
      <c r="I88" s="117">
        <v>23362</v>
      </c>
      <c r="J88" s="92"/>
      <c r="K88" s="2"/>
      <c r="L88" s="117"/>
      <c r="M88" s="92"/>
      <c r="N88" s="2"/>
      <c r="O88" s="117"/>
      <c r="P88" s="131"/>
      <c r="Q88" s="12"/>
      <c r="R88" s="41"/>
      <c r="S88" s="41"/>
      <c r="T88" s="41"/>
      <c r="U88" s="41"/>
      <c r="V88" s="41"/>
      <c r="W88" s="12"/>
      <c r="X88" s="12"/>
      <c r="Y88" s="12"/>
      <c r="Z88" s="12"/>
      <c r="AA88" s="12"/>
    </row>
    <row r="89" spans="2:27" s="11" customFormat="1" x14ac:dyDescent="0.7">
      <c r="B89" s="7"/>
      <c r="C89" s="95"/>
      <c r="D89" s="92"/>
      <c r="E89" s="2"/>
      <c r="F89" s="117"/>
      <c r="G89" s="92"/>
      <c r="H89" s="2"/>
      <c r="I89" s="117"/>
      <c r="J89" s="92"/>
      <c r="K89" s="2"/>
      <c r="L89" s="117"/>
      <c r="M89" s="92"/>
      <c r="N89" s="2"/>
      <c r="O89" s="117"/>
      <c r="P89" s="131"/>
      <c r="Q89" s="12"/>
      <c r="R89" s="41"/>
      <c r="S89" s="41"/>
      <c r="T89" s="41"/>
      <c r="U89" s="41"/>
      <c r="V89" s="41"/>
      <c r="W89" s="12"/>
      <c r="X89" s="12"/>
      <c r="Y89" s="12"/>
      <c r="Z89" s="12"/>
      <c r="AA89" s="12"/>
    </row>
    <row r="90" spans="2:27" s="11" customFormat="1" x14ac:dyDescent="0.7">
      <c r="B90" s="7"/>
      <c r="C90" s="95"/>
      <c r="D90" s="92"/>
      <c r="E90" s="2"/>
      <c r="F90" s="117"/>
      <c r="G90" s="92"/>
      <c r="H90" s="2"/>
      <c r="I90" s="117"/>
      <c r="J90" s="92"/>
      <c r="K90" s="2"/>
      <c r="L90" s="117"/>
      <c r="M90" s="92"/>
      <c r="N90" s="2"/>
      <c r="O90" s="117"/>
      <c r="P90" s="131">
        <f>SUM(D90:M90)</f>
        <v>0</v>
      </c>
      <c r="Q90" s="12"/>
      <c r="R90" s="41"/>
      <c r="S90" s="41"/>
      <c r="T90" s="41"/>
      <c r="U90" s="41"/>
      <c r="V90" s="41"/>
      <c r="W90" s="12"/>
      <c r="X90" s="12"/>
      <c r="Y90" s="12"/>
      <c r="Z90" s="12"/>
      <c r="AA90" s="12"/>
    </row>
    <row r="91" spans="2:27" s="11" customFormat="1" ht="21" thickBot="1" x14ac:dyDescent="0.75">
      <c r="B91" s="100"/>
      <c r="C91" s="187" t="s">
        <v>8</v>
      </c>
      <c r="D91" s="101">
        <f t="shared" ref="D91:J91" si="4">SUM(D51:D90)</f>
        <v>118278.7</v>
      </c>
      <c r="E91" s="108">
        <f t="shared" si="4"/>
        <v>292984.72000000003</v>
      </c>
      <c r="F91" s="116">
        <f t="shared" si="4"/>
        <v>128096.23999999999</v>
      </c>
      <c r="G91" s="101">
        <f t="shared" si="4"/>
        <v>0</v>
      </c>
      <c r="H91" s="116">
        <f t="shared" si="4"/>
        <v>0</v>
      </c>
      <c r="I91" s="116">
        <f t="shared" si="4"/>
        <v>290026.34999999998</v>
      </c>
      <c r="J91" s="101">
        <f t="shared" si="4"/>
        <v>0</v>
      </c>
      <c r="K91" s="108"/>
      <c r="L91" s="116"/>
      <c r="M91" s="101">
        <f>SUM(M51:M90)</f>
        <v>0</v>
      </c>
      <c r="N91" s="108"/>
      <c r="O91" s="116"/>
      <c r="P91" s="108">
        <f>SUM(P51:P90)</f>
        <v>112406.61</v>
      </c>
      <c r="Q91" s="12"/>
      <c r="R91" s="41"/>
      <c r="S91" s="41"/>
      <c r="T91" s="41"/>
      <c r="U91" s="41"/>
      <c r="V91" s="41"/>
      <c r="W91" s="12"/>
      <c r="X91" s="12"/>
      <c r="Y91" s="12"/>
      <c r="Z91" s="12"/>
      <c r="AA91" s="12"/>
    </row>
    <row r="92" spans="2:27" s="11" customFormat="1" ht="21" thickBot="1" x14ac:dyDescent="0.75">
      <c r="B92" s="102"/>
      <c r="C92" s="187" t="s">
        <v>144</v>
      </c>
      <c r="D92" s="103">
        <f>+D40+D49-D91</f>
        <v>180458.63999999996</v>
      </c>
      <c r="E92" s="113">
        <f>+D92+E49-E91</f>
        <v>17568.919999999925</v>
      </c>
      <c r="F92" s="195">
        <f>+E92+F49-F91</f>
        <v>5378.6799999999348</v>
      </c>
      <c r="G92" s="103">
        <f>D92+G49-G91</f>
        <v>180458.63999999996</v>
      </c>
      <c r="H92" s="113"/>
      <c r="I92" s="124"/>
      <c r="J92" s="103">
        <f>G92+J49-J91</f>
        <v>180458.63999999996</v>
      </c>
      <c r="K92" s="113"/>
      <c r="L92" s="124"/>
      <c r="M92" s="103">
        <f>J92+M49-M91</f>
        <v>180458.63999999996</v>
      </c>
      <c r="N92" s="113"/>
      <c r="O92" s="124"/>
      <c r="P92" s="124">
        <f>+D40+P49-P91</f>
        <v>186330.72999999998</v>
      </c>
      <c r="Q92" s="12"/>
      <c r="R92" s="41"/>
      <c r="S92" s="41"/>
      <c r="T92" s="41"/>
      <c r="U92" s="41"/>
      <c r="V92" s="41"/>
      <c r="W92" s="12"/>
      <c r="X92" s="12"/>
      <c r="Y92" s="12"/>
      <c r="Z92" s="12"/>
      <c r="AA92" s="12"/>
    </row>
    <row r="93" spans="2:27" s="11" customFormat="1" x14ac:dyDescent="0.7">
      <c r="B93" s="6"/>
      <c r="C93" s="6" t="s">
        <v>145</v>
      </c>
      <c r="D93" s="6"/>
      <c r="E93" s="6"/>
      <c r="F93" s="6"/>
      <c r="J93" s="12"/>
      <c r="K93" s="12"/>
      <c r="L93" s="12"/>
      <c r="M93" s="12">
        <v>13.38</v>
      </c>
      <c r="N93" s="12"/>
      <c r="O93" s="12"/>
      <c r="P93" s="41">
        <f>+P92/M93</f>
        <v>13926.063527653212</v>
      </c>
      <c r="Q93" s="12"/>
      <c r="R93" s="41"/>
      <c r="S93" s="41"/>
      <c r="T93" s="41"/>
      <c r="U93" s="41"/>
      <c r="V93" s="41"/>
      <c r="W93" s="12"/>
      <c r="X93" s="12"/>
      <c r="Y93" s="12"/>
      <c r="Z93" s="12"/>
      <c r="AA93" s="12"/>
    </row>
    <row r="94" spans="2:27" s="11" customFormat="1" ht="21" thickBot="1" x14ac:dyDescent="0.75">
      <c r="B94" s="6"/>
      <c r="C94" s="6"/>
      <c r="D94" s="6"/>
      <c r="E94" s="6"/>
      <c r="F94" s="6"/>
      <c r="J94" s="12"/>
      <c r="K94" s="12"/>
      <c r="L94" s="12"/>
      <c r="M94" s="12"/>
      <c r="N94" s="12"/>
      <c r="O94" s="12"/>
      <c r="P94" s="12"/>
      <c r="Q94" s="12"/>
      <c r="R94" s="41"/>
      <c r="S94" s="41"/>
      <c r="T94" s="41"/>
      <c r="U94" s="41"/>
      <c r="V94" s="41"/>
      <c r="W94" s="12"/>
      <c r="X94" s="12"/>
      <c r="Y94" s="12"/>
      <c r="Z94" s="12"/>
      <c r="AA94" s="12"/>
    </row>
    <row r="95" spans="2:27" s="11" customFormat="1" ht="21" thickBot="1" x14ac:dyDescent="0.75">
      <c r="B95" s="6"/>
      <c r="C95" s="6"/>
      <c r="D95" s="6"/>
      <c r="E95" s="6"/>
      <c r="F95" s="6"/>
      <c r="J95" s="12"/>
      <c r="K95" s="12"/>
      <c r="L95" s="12"/>
      <c r="M95" s="106" t="s">
        <v>192</v>
      </c>
      <c r="N95" s="106"/>
      <c r="O95" s="106"/>
      <c r="P95" s="107">
        <f>+P93+P34</f>
        <v>39947.493527653212</v>
      </c>
      <c r="Q95" s="12"/>
      <c r="R95" s="41"/>
      <c r="S95" s="41"/>
      <c r="T95" s="41"/>
      <c r="U95" s="41"/>
      <c r="V95" s="41"/>
      <c r="W95" s="12"/>
      <c r="X95" s="12"/>
      <c r="Y95" s="12"/>
      <c r="Z95" s="12"/>
      <c r="AA95" s="12"/>
    </row>
    <row r="96" spans="2:27" s="11" customFormat="1" x14ac:dyDescent="0.7">
      <c r="B96" s="6"/>
      <c r="C96" s="6"/>
      <c r="D96" s="6"/>
      <c r="E96" s="6"/>
      <c r="F96" s="6"/>
      <c r="J96" s="12"/>
      <c r="K96" s="12"/>
      <c r="L96" s="12"/>
      <c r="M96" s="12"/>
      <c r="N96" s="12"/>
      <c r="O96" s="12"/>
      <c r="P96" s="12"/>
      <c r="Q96" s="12"/>
      <c r="R96" s="41"/>
      <c r="S96" s="41"/>
      <c r="T96" s="41"/>
      <c r="U96" s="41"/>
      <c r="V96" s="41"/>
      <c r="W96" s="12"/>
      <c r="X96" s="12"/>
      <c r="Y96" s="12"/>
      <c r="Z96" s="12"/>
      <c r="AA96" s="12"/>
    </row>
    <row r="97" spans="2:27" s="11" customFormat="1" x14ac:dyDescent="0.7">
      <c r="B97" s="6"/>
      <c r="C97" s="6"/>
      <c r="D97" s="6"/>
      <c r="E97" s="6"/>
      <c r="F97" s="6"/>
      <c r="J97" s="12"/>
      <c r="K97" s="12"/>
      <c r="L97" s="12"/>
      <c r="M97" s="12"/>
      <c r="N97" s="12"/>
      <c r="O97" s="12"/>
      <c r="P97" s="12"/>
      <c r="Q97" s="12"/>
      <c r="R97" s="41"/>
      <c r="S97" s="41"/>
      <c r="T97" s="41"/>
      <c r="U97" s="41"/>
      <c r="V97" s="41"/>
      <c r="W97" s="12"/>
      <c r="X97" s="12"/>
      <c r="Y97" s="12"/>
      <c r="Z97" s="12"/>
      <c r="AA97" s="12"/>
    </row>
    <row r="98" spans="2:27" s="11" customFormat="1" x14ac:dyDescent="0.7">
      <c r="B98" s="6"/>
      <c r="C98" s="6"/>
      <c r="D98" s="6"/>
      <c r="E98" s="6"/>
      <c r="F98" s="6"/>
      <c r="J98" s="12"/>
      <c r="K98" s="12"/>
      <c r="L98" s="12"/>
      <c r="M98" s="12"/>
      <c r="N98" s="12"/>
      <c r="O98" s="12"/>
      <c r="P98" s="12"/>
      <c r="Q98" s="12"/>
      <c r="R98" s="41"/>
      <c r="S98" s="41"/>
      <c r="T98" s="41"/>
      <c r="U98" s="41"/>
      <c r="V98" s="41"/>
      <c r="W98" s="12"/>
      <c r="X98" s="12"/>
      <c r="Y98" s="12"/>
      <c r="Z98" s="12"/>
      <c r="AA98" s="12"/>
    </row>
    <row r="99" spans="2:27" s="11" customFormat="1" x14ac:dyDescent="0.7">
      <c r="B99" s="6"/>
      <c r="C99" s="6"/>
      <c r="D99" s="6"/>
      <c r="E99" s="6"/>
      <c r="F99" s="6"/>
      <c r="J99" s="12"/>
      <c r="K99" s="12"/>
      <c r="L99" s="12"/>
      <c r="M99" s="12"/>
      <c r="N99" s="12"/>
      <c r="O99" s="12"/>
      <c r="P99" s="12"/>
      <c r="Q99" s="12"/>
      <c r="R99" s="41"/>
      <c r="S99" s="41"/>
      <c r="T99" s="41"/>
      <c r="U99" s="41"/>
      <c r="V99" s="41"/>
      <c r="W99" s="12"/>
      <c r="X99" s="12"/>
      <c r="Y99" s="12"/>
      <c r="Z99" s="12"/>
      <c r="AA99" s="12"/>
    </row>
    <row r="100" spans="2:27" s="11" customFormat="1" x14ac:dyDescent="0.7">
      <c r="B100" s="6"/>
      <c r="C100" s="6"/>
      <c r="D100" s="6"/>
      <c r="E100" s="6"/>
      <c r="F100" s="6"/>
      <c r="J100" s="12"/>
      <c r="K100" s="12"/>
      <c r="L100" s="12"/>
      <c r="M100" s="12"/>
      <c r="N100" s="12"/>
      <c r="O100" s="12"/>
      <c r="P100" s="12"/>
      <c r="Q100" s="12"/>
      <c r="R100" s="41"/>
      <c r="S100" s="41"/>
      <c r="T100" s="41"/>
      <c r="U100" s="41"/>
      <c r="V100" s="41"/>
      <c r="W100" s="12"/>
      <c r="X100" s="12"/>
      <c r="Y100" s="12"/>
      <c r="Z100" s="12"/>
      <c r="AA100" s="12"/>
    </row>
    <row r="101" spans="2:27" s="11" customFormat="1" x14ac:dyDescent="0.7">
      <c r="B101" s="6"/>
      <c r="C101" s="6"/>
      <c r="D101" s="6"/>
      <c r="E101" s="6"/>
      <c r="F101" s="6"/>
      <c r="J101" s="12"/>
      <c r="K101" s="12"/>
      <c r="L101" s="12"/>
      <c r="M101" s="12"/>
      <c r="N101" s="12"/>
      <c r="O101" s="12"/>
      <c r="P101" s="12"/>
      <c r="Q101" s="12"/>
      <c r="R101" s="41"/>
      <c r="S101" s="41"/>
      <c r="T101" s="41"/>
      <c r="U101" s="41"/>
      <c r="V101" s="41"/>
      <c r="W101" s="12"/>
      <c r="X101" s="12"/>
      <c r="Y101" s="12"/>
      <c r="Z101" s="12"/>
      <c r="AA101" s="12"/>
    </row>
    <row r="102" spans="2:27" s="11" customFormat="1" x14ac:dyDescent="0.7">
      <c r="B102" s="6"/>
      <c r="C102" s="6"/>
      <c r="D102" s="6"/>
      <c r="E102" s="6"/>
      <c r="F102" s="6"/>
      <c r="J102" s="12"/>
      <c r="K102" s="12"/>
      <c r="L102" s="12"/>
      <c r="M102" s="12"/>
      <c r="N102" s="12"/>
      <c r="O102" s="12"/>
      <c r="P102" s="12"/>
      <c r="Q102" s="12"/>
      <c r="R102" s="41"/>
      <c r="S102" s="41"/>
      <c r="T102" s="41"/>
      <c r="U102" s="41"/>
      <c r="V102" s="41"/>
      <c r="W102" s="12"/>
      <c r="X102" s="12"/>
      <c r="Y102" s="12"/>
      <c r="Z102" s="12"/>
      <c r="AA102" s="12"/>
    </row>
    <row r="103" spans="2:27" s="11" customFormat="1" x14ac:dyDescent="0.7">
      <c r="B103" s="6"/>
      <c r="C103" s="6"/>
      <c r="D103" s="6"/>
      <c r="E103" s="6"/>
      <c r="F103" s="6"/>
      <c r="J103" s="12"/>
      <c r="K103" s="12"/>
      <c r="L103" s="12"/>
      <c r="M103" s="12"/>
      <c r="N103" s="12"/>
      <c r="O103" s="12"/>
      <c r="P103" s="12"/>
      <c r="Q103" s="12"/>
      <c r="R103" s="41"/>
      <c r="S103" s="41"/>
      <c r="T103" s="41"/>
      <c r="U103" s="41"/>
      <c r="V103" s="41"/>
      <c r="W103" s="12"/>
      <c r="X103" s="12"/>
      <c r="Y103" s="12"/>
      <c r="Z103" s="12"/>
      <c r="AA103" s="12"/>
    </row>
    <row r="104" spans="2:27" s="11" customFormat="1" x14ac:dyDescent="0.7">
      <c r="B104" s="6"/>
      <c r="C104" s="6"/>
      <c r="D104" s="6"/>
      <c r="E104" s="6"/>
      <c r="F104" s="6"/>
      <c r="J104" s="12"/>
      <c r="K104" s="12"/>
      <c r="L104" s="12"/>
      <c r="M104" s="12"/>
      <c r="N104" s="12"/>
      <c r="O104" s="12"/>
      <c r="P104" s="12"/>
      <c r="Q104" s="12"/>
      <c r="R104" s="41"/>
      <c r="S104" s="41"/>
      <c r="T104" s="41"/>
      <c r="U104" s="41"/>
      <c r="V104" s="41"/>
      <c r="W104" s="12"/>
      <c r="X104" s="12"/>
      <c r="Y104" s="12"/>
      <c r="Z104" s="12"/>
      <c r="AA104" s="12"/>
    </row>
    <row r="105" spans="2:27" s="11" customFormat="1" x14ac:dyDescent="0.7">
      <c r="B105" s="6"/>
      <c r="C105" s="6"/>
      <c r="D105" s="6"/>
      <c r="E105" s="6"/>
      <c r="F105" s="6"/>
      <c r="J105" s="12"/>
      <c r="K105" s="12"/>
      <c r="L105" s="12"/>
      <c r="M105" s="12"/>
      <c r="N105" s="12"/>
      <c r="O105" s="12"/>
      <c r="P105" s="12"/>
      <c r="Q105" s="12"/>
      <c r="R105" s="41"/>
      <c r="S105" s="41"/>
      <c r="T105" s="41"/>
      <c r="U105" s="41"/>
      <c r="V105" s="41"/>
      <c r="W105" s="12"/>
      <c r="X105" s="12"/>
      <c r="Y105" s="12"/>
      <c r="Z105" s="12"/>
      <c r="AA105" s="12"/>
    </row>
    <row r="106" spans="2:27" s="11" customFormat="1" x14ac:dyDescent="0.7">
      <c r="B106" s="6"/>
      <c r="C106" s="6"/>
      <c r="D106" s="6"/>
      <c r="E106" s="6"/>
      <c r="F106" s="6"/>
      <c r="J106" s="12"/>
      <c r="K106" s="12"/>
      <c r="L106" s="12"/>
      <c r="M106" s="12"/>
      <c r="N106" s="12"/>
      <c r="O106" s="12"/>
      <c r="P106" s="12"/>
      <c r="Q106" s="12"/>
      <c r="R106" s="41"/>
      <c r="S106" s="41"/>
      <c r="T106" s="41"/>
      <c r="U106" s="41"/>
      <c r="V106" s="41"/>
      <c r="W106" s="12"/>
      <c r="X106" s="12"/>
      <c r="Y106" s="12"/>
      <c r="Z106" s="12"/>
      <c r="AA106" s="12"/>
    </row>
    <row r="107" spans="2:27" s="11" customFormat="1" x14ac:dyDescent="0.7">
      <c r="B107" s="6"/>
      <c r="C107" s="6"/>
      <c r="D107" s="6"/>
      <c r="E107" s="6"/>
      <c r="F107" s="6"/>
      <c r="J107" s="12"/>
      <c r="K107" s="12"/>
      <c r="L107" s="12"/>
      <c r="M107" s="12"/>
      <c r="N107" s="12"/>
      <c r="O107" s="12"/>
      <c r="P107" s="12"/>
      <c r="Q107" s="12"/>
      <c r="R107" s="41"/>
      <c r="S107" s="41"/>
      <c r="T107" s="41"/>
      <c r="U107" s="41"/>
      <c r="V107" s="41"/>
      <c r="W107" s="12"/>
      <c r="X107" s="12"/>
      <c r="Y107" s="12"/>
      <c r="Z107" s="12"/>
      <c r="AA107" s="12"/>
    </row>
    <row r="108" spans="2:27" s="11" customFormat="1" x14ac:dyDescent="0.7">
      <c r="B108" s="6"/>
      <c r="C108" s="6"/>
      <c r="D108" s="6"/>
      <c r="E108" s="6"/>
      <c r="F108" s="6"/>
      <c r="J108" s="12"/>
      <c r="K108" s="12"/>
      <c r="L108" s="12"/>
      <c r="M108" s="12"/>
      <c r="N108" s="12"/>
      <c r="O108" s="12"/>
      <c r="P108" s="12"/>
      <c r="Q108" s="12"/>
      <c r="R108" s="41"/>
      <c r="S108" s="41"/>
      <c r="T108" s="41"/>
      <c r="U108" s="41"/>
      <c r="V108" s="41"/>
      <c r="W108" s="12"/>
      <c r="X108" s="12"/>
      <c r="Y108" s="12"/>
      <c r="Z108" s="12"/>
      <c r="AA108" s="12"/>
    </row>
    <row r="109" spans="2:27" s="11" customFormat="1" x14ac:dyDescent="0.7">
      <c r="B109" s="6"/>
      <c r="C109" s="6"/>
      <c r="D109" s="6"/>
      <c r="E109" s="6"/>
      <c r="F109" s="6"/>
      <c r="J109" s="12"/>
      <c r="K109" s="12"/>
      <c r="L109" s="12"/>
      <c r="M109" s="12"/>
      <c r="N109" s="12"/>
      <c r="O109" s="12"/>
      <c r="P109" s="12"/>
      <c r="Q109" s="12"/>
      <c r="R109" s="41"/>
      <c r="S109" s="41"/>
      <c r="T109" s="41"/>
      <c r="U109" s="41"/>
      <c r="V109" s="41"/>
      <c r="W109" s="12"/>
      <c r="X109" s="12"/>
      <c r="Y109" s="12"/>
      <c r="Z109" s="12"/>
      <c r="AA109" s="12"/>
    </row>
    <row r="110" spans="2:27" s="11" customFormat="1" x14ac:dyDescent="0.7">
      <c r="B110" s="6"/>
      <c r="C110" s="6"/>
      <c r="D110" s="6"/>
      <c r="E110" s="6"/>
      <c r="F110" s="6"/>
      <c r="J110" s="12"/>
      <c r="K110" s="12"/>
      <c r="L110" s="12"/>
      <c r="M110" s="12"/>
      <c r="N110" s="12"/>
      <c r="O110" s="12"/>
      <c r="P110" s="12"/>
      <c r="Q110" s="12"/>
      <c r="R110" s="41"/>
      <c r="S110" s="41"/>
      <c r="T110" s="41"/>
      <c r="U110" s="41"/>
      <c r="V110" s="41"/>
      <c r="W110" s="12"/>
      <c r="X110" s="12"/>
      <c r="Y110" s="12"/>
      <c r="Z110" s="12"/>
      <c r="AA110" s="12"/>
    </row>
    <row r="111" spans="2:27" s="11" customFormat="1" x14ac:dyDescent="0.7">
      <c r="B111" s="6"/>
      <c r="C111" s="6"/>
      <c r="D111" s="6"/>
      <c r="E111" s="6"/>
      <c r="F111" s="6"/>
      <c r="J111" s="12"/>
      <c r="K111" s="12"/>
      <c r="L111" s="12"/>
      <c r="M111" s="12"/>
      <c r="N111" s="12"/>
      <c r="O111" s="12"/>
      <c r="P111" s="12"/>
      <c r="Q111" s="12"/>
      <c r="R111" s="41"/>
      <c r="S111" s="41"/>
      <c r="T111" s="41"/>
      <c r="U111" s="41"/>
      <c r="V111" s="41"/>
      <c r="W111" s="12"/>
      <c r="X111" s="12"/>
      <c r="Y111" s="12"/>
      <c r="Z111" s="12"/>
      <c r="AA111" s="12"/>
    </row>
    <row r="112" spans="2:27" s="11" customFormat="1" x14ac:dyDescent="0.7">
      <c r="B112" s="6"/>
      <c r="C112" s="6"/>
      <c r="D112" s="6"/>
      <c r="E112" s="6"/>
      <c r="F112" s="6"/>
      <c r="J112" s="12"/>
      <c r="K112" s="12"/>
      <c r="L112" s="12"/>
      <c r="M112" s="12"/>
      <c r="N112" s="12"/>
      <c r="O112" s="12"/>
      <c r="P112" s="12"/>
      <c r="Q112" s="12"/>
      <c r="R112" s="41"/>
      <c r="S112" s="41"/>
      <c r="T112" s="41"/>
      <c r="U112" s="41"/>
      <c r="V112" s="41"/>
      <c r="W112" s="12"/>
      <c r="X112" s="12"/>
      <c r="Y112" s="12"/>
      <c r="Z112" s="12"/>
      <c r="AA112" s="12"/>
    </row>
    <row r="113" spans="2:27" s="11" customFormat="1" x14ac:dyDescent="0.7">
      <c r="B113" s="6"/>
      <c r="C113" s="6"/>
      <c r="D113" s="6"/>
      <c r="E113" s="6"/>
      <c r="F113" s="6"/>
      <c r="J113" s="12"/>
      <c r="K113" s="12"/>
      <c r="L113" s="12"/>
      <c r="M113" s="12"/>
      <c r="N113" s="12"/>
      <c r="O113" s="12"/>
      <c r="P113" s="12"/>
      <c r="Q113" s="12"/>
      <c r="R113" s="41"/>
      <c r="S113" s="41"/>
      <c r="T113" s="41"/>
      <c r="U113" s="41"/>
      <c r="V113" s="41"/>
      <c r="W113" s="12"/>
      <c r="X113" s="12"/>
      <c r="Y113" s="12"/>
      <c r="Z113" s="12"/>
      <c r="AA113" s="12"/>
    </row>
    <row r="114" spans="2:27" s="11" customFormat="1" x14ac:dyDescent="0.7">
      <c r="B114" s="6"/>
      <c r="C114" s="6"/>
      <c r="D114" s="6"/>
      <c r="E114" s="6"/>
      <c r="F114" s="6"/>
      <c r="J114" s="12"/>
      <c r="K114" s="12"/>
      <c r="L114" s="12"/>
      <c r="M114" s="12"/>
      <c r="N114" s="12"/>
      <c r="O114" s="12"/>
      <c r="P114" s="12"/>
      <c r="Q114" s="12"/>
      <c r="R114" s="41"/>
      <c r="S114" s="41"/>
      <c r="T114" s="41"/>
      <c r="U114" s="41"/>
      <c r="V114" s="41"/>
      <c r="W114" s="12"/>
      <c r="X114" s="12"/>
      <c r="Y114" s="12"/>
      <c r="Z114" s="12"/>
      <c r="AA114" s="12"/>
    </row>
    <row r="115" spans="2:27" s="11" customFormat="1" x14ac:dyDescent="0.7">
      <c r="B115" s="6"/>
      <c r="C115" s="6"/>
      <c r="D115" s="6"/>
      <c r="E115" s="6"/>
      <c r="F115" s="6"/>
      <c r="J115" s="12"/>
      <c r="K115" s="12"/>
      <c r="L115" s="12"/>
      <c r="M115" s="12"/>
      <c r="N115" s="12"/>
      <c r="O115" s="12"/>
      <c r="P115" s="12"/>
      <c r="Q115" s="12"/>
      <c r="R115" s="41"/>
      <c r="S115" s="41"/>
      <c r="T115" s="41"/>
      <c r="U115" s="41"/>
      <c r="V115" s="41"/>
      <c r="W115" s="12"/>
      <c r="X115" s="12"/>
      <c r="Y115" s="12"/>
      <c r="Z115" s="12"/>
      <c r="AA115" s="12"/>
    </row>
    <row r="116" spans="2:27" s="11" customFormat="1" x14ac:dyDescent="0.7">
      <c r="B116" s="6"/>
      <c r="C116" s="6"/>
      <c r="D116" s="6"/>
      <c r="E116" s="6"/>
      <c r="F116" s="6"/>
      <c r="J116" s="12"/>
      <c r="K116" s="12"/>
      <c r="L116" s="12"/>
      <c r="M116" s="12"/>
      <c r="N116" s="12"/>
      <c r="O116" s="12"/>
      <c r="P116" s="12"/>
      <c r="Q116" s="12"/>
      <c r="R116" s="41"/>
      <c r="S116" s="41"/>
      <c r="T116" s="41"/>
      <c r="U116" s="41"/>
      <c r="V116" s="41"/>
      <c r="W116" s="12"/>
      <c r="X116" s="12"/>
      <c r="Y116" s="12"/>
      <c r="Z116" s="12"/>
      <c r="AA116" s="12"/>
    </row>
    <row r="117" spans="2:27" s="11" customFormat="1" x14ac:dyDescent="0.7">
      <c r="B117" s="6"/>
      <c r="C117" s="6"/>
      <c r="D117" s="6"/>
      <c r="E117" s="6"/>
      <c r="F117" s="6"/>
      <c r="J117" s="12"/>
      <c r="K117" s="12"/>
      <c r="L117" s="12"/>
      <c r="M117" s="12"/>
      <c r="N117" s="12"/>
      <c r="O117" s="12"/>
      <c r="P117" s="12"/>
      <c r="Q117" s="12"/>
      <c r="R117" s="41"/>
      <c r="S117" s="41"/>
      <c r="T117" s="41"/>
      <c r="U117" s="41"/>
      <c r="V117" s="41"/>
      <c r="W117" s="12"/>
      <c r="X117" s="12"/>
      <c r="Y117" s="12"/>
      <c r="Z117" s="12"/>
      <c r="AA117" s="12"/>
    </row>
    <row r="118" spans="2:27" s="11" customFormat="1" x14ac:dyDescent="0.7">
      <c r="B118" s="6"/>
      <c r="C118" s="6"/>
      <c r="D118" s="6"/>
      <c r="E118" s="6"/>
      <c r="F118" s="6"/>
      <c r="J118" s="12"/>
      <c r="K118" s="12"/>
      <c r="L118" s="12"/>
      <c r="M118" s="12"/>
      <c r="N118" s="12"/>
      <c r="O118" s="12"/>
      <c r="P118" s="12"/>
      <c r="Q118" s="12"/>
      <c r="R118" s="41"/>
      <c r="S118" s="41"/>
      <c r="T118" s="41"/>
      <c r="U118" s="41"/>
      <c r="V118" s="41"/>
      <c r="W118" s="12"/>
      <c r="X118" s="12"/>
      <c r="Y118" s="12"/>
      <c r="Z118" s="12"/>
      <c r="AA118" s="12"/>
    </row>
    <row r="119" spans="2:27" s="11" customFormat="1" x14ac:dyDescent="0.7">
      <c r="B119" s="6"/>
      <c r="C119" s="6"/>
      <c r="D119" s="6"/>
      <c r="E119" s="6"/>
      <c r="F119" s="6"/>
      <c r="J119" s="12"/>
      <c r="K119" s="12"/>
      <c r="L119" s="12"/>
      <c r="M119" s="12"/>
      <c r="N119" s="12"/>
      <c r="O119" s="12"/>
      <c r="P119" s="12"/>
      <c r="Q119" s="12"/>
      <c r="R119" s="41"/>
      <c r="S119" s="41"/>
      <c r="T119" s="41"/>
      <c r="U119" s="41"/>
      <c r="V119" s="41"/>
      <c r="W119" s="12"/>
      <c r="X119" s="12"/>
      <c r="Y119" s="12"/>
      <c r="Z119" s="12"/>
      <c r="AA119" s="12"/>
    </row>
  </sheetData>
  <mergeCells count="10">
    <mergeCell ref="D38:F38"/>
    <mergeCell ref="G38:I38"/>
    <mergeCell ref="J38:L38"/>
    <mergeCell ref="M38:O38"/>
    <mergeCell ref="B1:P1"/>
    <mergeCell ref="B2:P2"/>
    <mergeCell ref="D4:F4"/>
    <mergeCell ref="G4:I4"/>
    <mergeCell ref="J4:L4"/>
    <mergeCell ref="M4:O4"/>
  </mergeCells>
  <pageMargins left="0.70866141732283472" right="0.70866141732283472" top="0.74803149606299213" bottom="0.74803149606299213" header="0.31496062992125984" footer="0.31496062992125984"/>
  <pageSetup scale="3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83"/>
  <sheetViews>
    <sheetView showGridLines="0" workbookViewId="0">
      <selection activeCell="P55" sqref="P55"/>
    </sheetView>
  </sheetViews>
  <sheetFormatPr defaultColWidth="11.5546875" defaultRowHeight="20.399999999999999" x14ac:dyDescent="0.7"/>
  <cols>
    <col min="1" max="1" width="2.5546875" style="12" customWidth="1"/>
    <col min="2" max="2" width="4.44140625" style="12" customWidth="1"/>
    <col min="3" max="3" width="33.109375" style="12" customWidth="1"/>
    <col min="4" max="4" width="11.44140625" style="12" bestFit="1" customWidth="1"/>
    <col min="5" max="5" width="11" style="12" bestFit="1" customWidth="1"/>
    <col min="6" max="6" width="11.88671875" style="12" customWidth="1"/>
    <col min="7" max="7" width="12.88671875" style="11" bestFit="1" customWidth="1"/>
    <col min="8" max="8" width="10" style="11" bestFit="1" customWidth="1"/>
    <col min="9" max="9" width="11" style="11" bestFit="1" customWidth="1"/>
    <col min="10" max="10" width="11.5546875" style="12" customWidth="1"/>
    <col min="11" max="12" width="11" style="12" bestFit="1" customWidth="1"/>
    <col min="13" max="13" width="10.88671875" style="12" customWidth="1"/>
    <col min="14" max="15" width="11" style="12" bestFit="1" customWidth="1"/>
    <col min="16" max="16" width="15.88671875" style="12" bestFit="1" customWidth="1"/>
    <col min="17" max="17" width="4.109375" style="12" customWidth="1"/>
    <col min="18" max="22" width="11.5546875" style="41"/>
    <col min="23" max="264" width="11.5546875" style="12"/>
    <col min="265" max="265" width="2.5546875" style="12" customWidth="1"/>
    <col min="266" max="266" width="4.44140625" style="12" customWidth="1"/>
    <col min="267" max="267" width="29.44140625" style="12" customWidth="1"/>
    <col min="268" max="268" width="15.33203125" style="12" customWidth="1"/>
    <col min="269" max="269" width="15.109375" style="12" customWidth="1"/>
    <col min="270" max="270" width="17.33203125" style="12" customWidth="1"/>
    <col min="271" max="271" width="18.109375" style="12" customWidth="1"/>
    <col min="272" max="272" width="15.88671875" style="12" bestFit="1" customWidth="1"/>
    <col min="273" max="273" width="4.109375" style="12" customWidth="1"/>
    <col min="274" max="520" width="11.5546875" style="12"/>
    <col min="521" max="521" width="2.5546875" style="12" customWidth="1"/>
    <col min="522" max="522" width="4.44140625" style="12" customWidth="1"/>
    <col min="523" max="523" width="29.44140625" style="12" customWidth="1"/>
    <col min="524" max="524" width="15.33203125" style="12" customWidth="1"/>
    <col min="525" max="525" width="15.109375" style="12" customWidth="1"/>
    <col min="526" max="526" width="17.33203125" style="12" customWidth="1"/>
    <col min="527" max="527" width="18.109375" style="12" customWidth="1"/>
    <col min="528" max="528" width="15.88671875" style="12" bestFit="1" customWidth="1"/>
    <col min="529" max="529" width="4.109375" style="12" customWidth="1"/>
    <col min="530" max="776" width="11.5546875" style="12"/>
    <col min="777" max="777" width="2.5546875" style="12" customWidth="1"/>
    <col min="778" max="778" width="4.44140625" style="12" customWidth="1"/>
    <col min="779" max="779" width="29.44140625" style="12" customWidth="1"/>
    <col min="780" max="780" width="15.33203125" style="12" customWidth="1"/>
    <col min="781" max="781" width="15.109375" style="12" customWidth="1"/>
    <col min="782" max="782" width="17.33203125" style="12" customWidth="1"/>
    <col min="783" max="783" width="18.109375" style="12" customWidth="1"/>
    <col min="784" max="784" width="15.88671875" style="12" bestFit="1" customWidth="1"/>
    <col min="785" max="785" width="4.109375" style="12" customWidth="1"/>
    <col min="786" max="1032" width="11.5546875" style="12"/>
    <col min="1033" max="1033" width="2.5546875" style="12" customWidth="1"/>
    <col min="1034" max="1034" width="4.44140625" style="12" customWidth="1"/>
    <col min="1035" max="1035" width="29.44140625" style="12" customWidth="1"/>
    <col min="1036" max="1036" width="15.33203125" style="12" customWidth="1"/>
    <col min="1037" max="1037" width="15.109375" style="12" customWidth="1"/>
    <col min="1038" max="1038" width="17.33203125" style="12" customWidth="1"/>
    <col min="1039" max="1039" width="18.109375" style="12" customWidth="1"/>
    <col min="1040" max="1040" width="15.88671875" style="12" bestFit="1" customWidth="1"/>
    <col min="1041" max="1041" width="4.109375" style="12" customWidth="1"/>
    <col min="1042" max="1288" width="11.5546875" style="12"/>
    <col min="1289" max="1289" width="2.5546875" style="12" customWidth="1"/>
    <col min="1290" max="1290" width="4.44140625" style="12" customWidth="1"/>
    <col min="1291" max="1291" width="29.44140625" style="12" customWidth="1"/>
    <col min="1292" max="1292" width="15.33203125" style="12" customWidth="1"/>
    <col min="1293" max="1293" width="15.109375" style="12" customWidth="1"/>
    <col min="1294" max="1294" width="17.33203125" style="12" customWidth="1"/>
    <col min="1295" max="1295" width="18.109375" style="12" customWidth="1"/>
    <col min="1296" max="1296" width="15.88671875" style="12" bestFit="1" customWidth="1"/>
    <col min="1297" max="1297" width="4.109375" style="12" customWidth="1"/>
    <col min="1298" max="1544" width="11.5546875" style="12"/>
    <col min="1545" max="1545" width="2.5546875" style="12" customWidth="1"/>
    <col min="1546" max="1546" width="4.44140625" style="12" customWidth="1"/>
    <col min="1547" max="1547" width="29.44140625" style="12" customWidth="1"/>
    <col min="1548" max="1548" width="15.33203125" style="12" customWidth="1"/>
    <col min="1549" max="1549" width="15.109375" style="12" customWidth="1"/>
    <col min="1550" max="1550" width="17.33203125" style="12" customWidth="1"/>
    <col min="1551" max="1551" width="18.109375" style="12" customWidth="1"/>
    <col min="1552" max="1552" width="15.88671875" style="12" bestFit="1" customWidth="1"/>
    <col min="1553" max="1553" width="4.109375" style="12" customWidth="1"/>
    <col min="1554" max="1800" width="11.5546875" style="12"/>
    <col min="1801" max="1801" width="2.5546875" style="12" customWidth="1"/>
    <col min="1802" max="1802" width="4.44140625" style="12" customWidth="1"/>
    <col min="1803" max="1803" width="29.44140625" style="12" customWidth="1"/>
    <col min="1804" max="1804" width="15.33203125" style="12" customWidth="1"/>
    <col min="1805" max="1805" width="15.109375" style="12" customWidth="1"/>
    <col min="1806" max="1806" width="17.33203125" style="12" customWidth="1"/>
    <col min="1807" max="1807" width="18.109375" style="12" customWidth="1"/>
    <col min="1808" max="1808" width="15.88671875" style="12" bestFit="1" customWidth="1"/>
    <col min="1809" max="1809" width="4.109375" style="12" customWidth="1"/>
    <col min="1810" max="2056" width="11.5546875" style="12"/>
    <col min="2057" max="2057" width="2.5546875" style="12" customWidth="1"/>
    <col min="2058" max="2058" width="4.44140625" style="12" customWidth="1"/>
    <col min="2059" max="2059" width="29.44140625" style="12" customWidth="1"/>
    <col min="2060" max="2060" width="15.33203125" style="12" customWidth="1"/>
    <col min="2061" max="2061" width="15.109375" style="12" customWidth="1"/>
    <col min="2062" max="2062" width="17.33203125" style="12" customWidth="1"/>
    <col min="2063" max="2063" width="18.109375" style="12" customWidth="1"/>
    <col min="2064" max="2064" width="15.88671875" style="12" bestFit="1" customWidth="1"/>
    <col min="2065" max="2065" width="4.109375" style="12" customWidth="1"/>
    <col min="2066" max="2312" width="11.5546875" style="12"/>
    <col min="2313" max="2313" width="2.5546875" style="12" customWidth="1"/>
    <col min="2314" max="2314" width="4.44140625" style="12" customWidth="1"/>
    <col min="2315" max="2315" width="29.44140625" style="12" customWidth="1"/>
    <col min="2316" max="2316" width="15.33203125" style="12" customWidth="1"/>
    <col min="2317" max="2317" width="15.109375" style="12" customWidth="1"/>
    <col min="2318" max="2318" width="17.33203125" style="12" customWidth="1"/>
    <col min="2319" max="2319" width="18.109375" style="12" customWidth="1"/>
    <col min="2320" max="2320" width="15.88671875" style="12" bestFit="1" customWidth="1"/>
    <col min="2321" max="2321" width="4.109375" style="12" customWidth="1"/>
    <col min="2322" max="2568" width="11.5546875" style="12"/>
    <col min="2569" max="2569" width="2.5546875" style="12" customWidth="1"/>
    <col min="2570" max="2570" width="4.44140625" style="12" customWidth="1"/>
    <col min="2571" max="2571" width="29.44140625" style="12" customWidth="1"/>
    <col min="2572" max="2572" width="15.33203125" style="12" customWidth="1"/>
    <col min="2573" max="2573" width="15.109375" style="12" customWidth="1"/>
    <col min="2574" max="2574" width="17.33203125" style="12" customWidth="1"/>
    <col min="2575" max="2575" width="18.109375" style="12" customWidth="1"/>
    <col min="2576" max="2576" width="15.88671875" style="12" bestFit="1" customWidth="1"/>
    <col min="2577" max="2577" width="4.109375" style="12" customWidth="1"/>
    <col min="2578" max="2824" width="11.5546875" style="12"/>
    <col min="2825" max="2825" width="2.5546875" style="12" customWidth="1"/>
    <col min="2826" max="2826" width="4.44140625" style="12" customWidth="1"/>
    <col min="2827" max="2827" width="29.44140625" style="12" customWidth="1"/>
    <col min="2828" max="2828" width="15.33203125" style="12" customWidth="1"/>
    <col min="2829" max="2829" width="15.109375" style="12" customWidth="1"/>
    <col min="2830" max="2830" width="17.33203125" style="12" customWidth="1"/>
    <col min="2831" max="2831" width="18.109375" style="12" customWidth="1"/>
    <col min="2832" max="2832" width="15.88671875" style="12" bestFit="1" customWidth="1"/>
    <col min="2833" max="2833" width="4.109375" style="12" customWidth="1"/>
    <col min="2834" max="3080" width="11.5546875" style="12"/>
    <col min="3081" max="3081" width="2.5546875" style="12" customWidth="1"/>
    <col min="3082" max="3082" width="4.44140625" style="12" customWidth="1"/>
    <col min="3083" max="3083" width="29.44140625" style="12" customWidth="1"/>
    <col min="3084" max="3084" width="15.33203125" style="12" customWidth="1"/>
    <col min="3085" max="3085" width="15.109375" style="12" customWidth="1"/>
    <col min="3086" max="3086" width="17.33203125" style="12" customWidth="1"/>
    <col min="3087" max="3087" width="18.109375" style="12" customWidth="1"/>
    <col min="3088" max="3088" width="15.88671875" style="12" bestFit="1" customWidth="1"/>
    <col min="3089" max="3089" width="4.109375" style="12" customWidth="1"/>
    <col min="3090" max="3336" width="11.5546875" style="12"/>
    <col min="3337" max="3337" width="2.5546875" style="12" customWidth="1"/>
    <col min="3338" max="3338" width="4.44140625" style="12" customWidth="1"/>
    <col min="3339" max="3339" width="29.44140625" style="12" customWidth="1"/>
    <col min="3340" max="3340" width="15.33203125" style="12" customWidth="1"/>
    <col min="3341" max="3341" width="15.109375" style="12" customWidth="1"/>
    <col min="3342" max="3342" width="17.33203125" style="12" customWidth="1"/>
    <col min="3343" max="3343" width="18.109375" style="12" customWidth="1"/>
    <col min="3344" max="3344" width="15.88671875" style="12" bestFit="1" customWidth="1"/>
    <col min="3345" max="3345" width="4.109375" style="12" customWidth="1"/>
    <col min="3346" max="3592" width="11.5546875" style="12"/>
    <col min="3593" max="3593" width="2.5546875" style="12" customWidth="1"/>
    <col min="3594" max="3594" width="4.44140625" style="12" customWidth="1"/>
    <col min="3595" max="3595" width="29.44140625" style="12" customWidth="1"/>
    <col min="3596" max="3596" width="15.33203125" style="12" customWidth="1"/>
    <col min="3597" max="3597" width="15.109375" style="12" customWidth="1"/>
    <col min="3598" max="3598" width="17.33203125" style="12" customWidth="1"/>
    <col min="3599" max="3599" width="18.109375" style="12" customWidth="1"/>
    <col min="3600" max="3600" width="15.88671875" style="12" bestFit="1" customWidth="1"/>
    <col min="3601" max="3601" width="4.109375" style="12" customWidth="1"/>
    <col min="3602" max="3848" width="11.5546875" style="12"/>
    <col min="3849" max="3849" width="2.5546875" style="12" customWidth="1"/>
    <col min="3850" max="3850" width="4.44140625" style="12" customWidth="1"/>
    <col min="3851" max="3851" width="29.44140625" style="12" customWidth="1"/>
    <col min="3852" max="3852" width="15.33203125" style="12" customWidth="1"/>
    <col min="3853" max="3853" width="15.109375" style="12" customWidth="1"/>
    <col min="3854" max="3854" width="17.33203125" style="12" customWidth="1"/>
    <col min="3855" max="3855" width="18.109375" style="12" customWidth="1"/>
    <col min="3856" max="3856" width="15.88671875" style="12" bestFit="1" customWidth="1"/>
    <col min="3857" max="3857" width="4.109375" style="12" customWidth="1"/>
    <col min="3858" max="4104" width="11.5546875" style="12"/>
    <col min="4105" max="4105" width="2.5546875" style="12" customWidth="1"/>
    <col min="4106" max="4106" width="4.44140625" style="12" customWidth="1"/>
    <col min="4107" max="4107" width="29.44140625" style="12" customWidth="1"/>
    <col min="4108" max="4108" width="15.33203125" style="12" customWidth="1"/>
    <col min="4109" max="4109" width="15.109375" style="12" customWidth="1"/>
    <col min="4110" max="4110" width="17.33203125" style="12" customWidth="1"/>
    <col min="4111" max="4111" width="18.109375" style="12" customWidth="1"/>
    <col min="4112" max="4112" width="15.88671875" style="12" bestFit="1" customWidth="1"/>
    <col min="4113" max="4113" width="4.109375" style="12" customWidth="1"/>
    <col min="4114" max="4360" width="11.5546875" style="12"/>
    <col min="4361" max="4361" width="2.5546875" style="12" customWidth="1"/>
    <col min="4362" max="4362" width="4.44140625" style="12" customWidth="1"/>
    <col min="4363" max="4363" width="29.44140625" style="12" customWidth="1"/>
    <col min="4364" max="4364" width="15.33203125" style="12" customWidth="1"/>
    <col min="4365" max="4365" width="15.109375" style="12" customWidth="1"/>
    <col min="4366" max="4366" width="17.33203125" style="12" customWidth="1"/>
    <col min="4367" max="4367" width="18.109375" style="12" customWidth="1"/>
    <col min="4368" max="4368" width="15.88671875" style="12" bestFit="1" customWidth="1"/>
    <col min="4369" max="4369" width="4.109375" style="12" customWidth="1"/>
    <col min="4370" max="4616" width="11.5546875" style="12"/>
    <col min="4617" max="4617" width="2.5546875" style="12" customWidth="1"/>
    <col min="4618" max="4618" width="4.44140625" style="12" customWidth="1"/>
    <col min="4619" max="4619" width="29.44140625" style="12" customWidth="1"/>
    <col min="4620" max="4620" width="15.33203125" style="12" customWidth="1"/>
    <col min="4621" max="4621" width="15.109375" style="12" customWidth="1"/>
    <col min="4622" max="4622" width="17.33203125" style="12" customWidth="1"/>
    <col min="4623" max="4623" width="18.109375" style="12" customWidth="1"/>
    <col min="4624" max="4624" width="15.88671875" style="12" bestFit="1" customWidth="1"/>
    <col min="4625" max="4625" width="4.109375" style="12" customWidth="1"/>
    <col min="4626" max="4872" width="11.5546875" style="12"/>
    <col min="4873" max="4873" width="2.5546875" style="12" customWidth="1"/>
    <col min="4874" max="4874" width="4.44140625" style="12" customWidth="1"/>
    <col min="4875" max="4875" width="29.44140625" style="12" customWidth="1"/>
    <col min="4876" max="4876" width="15.33203125" style="12" customWidth="1"/>
    <col min="4877" max="4877" width="15.109375" style="12" customWidth="1"/>
    <col min="4878" max="4878" width="17.33203125" style="12" customWidth="1"/>
    <col min="4879" max="4879" width="18.109375" style="12" customWidth="1"/>
    <col min="4880" max="4880" width="15.88671875" style="12" bestFit="1" customWidth="1"/>
    <col min="4881" max="4881" width="4.109375" style="12" customWidth="1"/>
    <col min="4882" max="5128" width="11.5546875" style="12"/>
    <col min="5129" max="5129" width="2.5546875" style="12" customWidth="1"/>
    <col min="5130" max="5130" width="4.44140625" style="12" customWidth="1"/>
    <col min="5131" max="5131" width="29.44140625" style="12" customWidth="1"/>
    <col min="5132" max="5132" width="15.33203125" style="12" customWidth="1"/>
    <col min="5133" max="5133" width="15.109375" style="12" customWidth="1"/>
    <col min="5134" max="5134" width="17.33203125" style="12" customWidth="1"/>
    <col min="5135" max="5135" width="18.109375" style="12" customWidth="1"/>
    <col min="5136" max="5136" width="15.88671875" style="12" bestFit="1" customWidth="1"/>
    <col min="5137" max="5137" width="4.109375" style="12" customWidth="1"/>
    <col min="5138" max="5384" width="11.5546875" style="12"/>
    <col min="5385" max="5385" width="2.5546875" style="12" customWidth="1"/>
    <col min="5386" max="5386" width="4.44140625" style="12" customWidth="1"/>
    <col min="5387" max="5387" width="29.44140625" style="12" customWidth="1"/>
    <col min="5388" max="5388" width="15.33203125" style="12" customWidth="1"/>
    <col min="5389" max="5389" width="15.109375" style="12" customWidth="1"/>
    <col min="5390" max="5390" width="17.33203125" style="12" customWidth="1"/>
    <col min="5391" max="5391" width="18.109375" style="12" customWidth="1"/>
    <col min="5392" max="5392" width="15.88671875" style="12" bestFit="1" customWidth="1"/>
    <col min="5393" max="5393" width="4.109375" style="12" customWidth="1"/>
    <col min="5394" max="5640" width="11.5546875" style="12"/>
    <col min="5641" max="5641" width="2.5546875" style="12" customWidth="1"/>
    <col min="5642" max="5642" width="4.44140625" style="12" customWidth="1"/>
    <col min="5643" max="5643" width="29.44140625" style="12" customWidth="1"/>
    <col min="5644" max="5644" width="15.33203125" style="12" customWidth="1"/>
    <col min="5645" max="5645" width="15.109375" style="12" customWidth="1"/>
    <col min="5646" max="5646" width="17.33203125" style="12" customWidth="1"/>
    <col min="5647" max="5647" width="18.109375" style="12" customWidth="1"/>
    <col min="5648" max="5648" width="15.88671875" style="12" bestFit="1" customWidth="1"/>
    <col min="5649" max="5649" width="4.109375" style="12" customWidth="1"/>
    <col min="5650" max="5896" width="11.5546875" style="12"/>
    <col min="5897" max="5897" width="2.5546875" style="12" customWidth="1"/>
    <col min="5898" max="5898" width="4.44140625" style="12" customWidth="1"/>
    <col min="5899" max="5899" width="29.44140625" style="12" customWidth="1"/>
    <col min="5900" max="5900" width="15.33203125" style="12" customWidth="1"/>
    <col min="5901" max="5901" width="15.109375" style="12" customWidth="1"/>
    <col min="5902" max="5902" width="17.33203125" style="12" customWidth="1"/>
    <col min="5903" max="5903" width="18.109375" style="12" customWidth="1"/>
    <col min="5904" max="5904" width="15.88671875" style="12" bestFit="1" customWidth="1"/>
    <col min="5905" max="5905" width="4.109375" style="12" customWidth="1"/>
    <col min="5906" max="6152" width="11.5546875" style="12"/>
    <col min="6153" max="6153" width="2.5546875" style="12" customWidth="1"/>
    <col min="6154" max="6154" width="4.44140625" style="12" customWidth="1"/>
    <col min="6155" max="6155" width="29.44140625" style="12" customWidth="1"/>
    <col min="6156" max="6156" width="15.33203125" style="12" customWidth="1"/>
    <col min="6157" max="6157" width="15.109375" style="12" customWidth="1"/>
    <col min="6158" max="6158" width="17.33203125" style="12" customWidth="1"/>
    <col min="6159" max="6159" width="18.109375" style="12" customWidth="1"/>
    <col min="6160" max="6160" width="15.88671875" style="12" bestFit="1" customWidth="1"/>
    <col min="6161" max="6161" width="4.109375" style="12" customWidth="1"/>
    <col min="6162" max="6408" width="11.5546875" style="12"/>
    <col min="6409" max="6409" width="2.5546875" style="12" customWidth="1"/>
    <col min="6410" max="6410" width="4.44140625" style="12" customWidth="1"/>
    <col min="6411" max="6411" width="29.44140625" style="12" customWidth="1"/>
    <col min="6412" max="6412" width="15.33203125" style="12" customWidth="1"/>
    <col min="6413" max="6413" width="15.109375" style="12" customWidth="1"/>
    <col min="6414" max="6414" width="17.33203125" style="12" customWidth="1"/>
    <col min="6415" max="6415" width="18.109375" style="12" customWidth="1"/>
    <col min="6416" max="6416" width="15.88671875" style="12" bestFit="1" customWidth="1"/>
    <col min="6417" max="6417" width="4.109375" style="12" customWidth="1"/>
    <col min="6418" max="6664" width="11.5546875" style="12"/>
    <col min="6665" max="6665" width="2.5546875" style="12" customWidth="1"/>
    <col min="6666" max="6666" width="4.44140625" style="12" customWidth="1"/>
    <col min="6667" max="6667" width="29.44140625" style="12" customWidth="1"/>
    <col min="6668" max="6668" width="15.33203125" style="12" customWidth="1"/>
    <col min="6669" max="6669" width="15.109375" style="12" customWidth="1"/>
    <col min="6670" max="6670" width="17.33203125" style="12" customWidth="1"/>
    <col min="6671" max="6671" width="18.109375" style="12" customWidth="1"/>
    <col min="6672" max="6672" width="15.88671875" style="12" bestFit="1" customWidth="1"/>
    <col min="6673" max="6673" width="4.109375" style="12" customWidth="1"/>
    <col min="6674" max="6920" width="11.5546875" style="12"/>
    <col min="6921" max="6921" width="2.5546875" style="12" customWidth="1"/>
    <col min="6922" max="6922" width="4.44140625" style="12" customWidth="1"/>
    <col min="6923" max="6923" width="29.44140625" style="12" customWidth="1"/>
    <col min="6924" max="6924" width="15.33203125" style="12" customWidth="1"/>
    <col min="6925" max="6925" width="15.109375" style="12" customWidth="1"/>
    <col min="6926" max="6926" width="17.33203125" style="12" customWidth="1"/>
    <col min="6927" max="6927" width="18.109375" style="12" customWidth="1"/>
    <col min="6928" max="6928" width="15.88671875" style="12" bestFit="1" customWidth="1"/>
    <col min="6929" max="6929" width="4.109375" style="12" customWidth="1"/>
    <col min="6930" max="7176" width="11.5546875" style="12"/>
    <col min="7177" max="7177" width="2.5546875" style="12" customWidth="1"/>
    <col min="7178" max="7178" width="4.44140625" style="12" customWidth="1"/>
    <col min="7179" max="7179" width="29.44140625" style="12" customWidth="1"/>
    <col min="7180" max="7180" width="15.33203125" style="12" customWidth="1"/>
    <col min="7181" max="7181" width="15.109375" style="12" customWidth="1"/>
    <col min="7182" max="7182" width="17.33203125" style="12" customWidth="1"/>
    <col min="7183" max="7183" width="18.109375" style="12" customWidth="1"/>
    <col min="7184" max="7184" width="15.88671875" style="12" bestFit="1" customWidth="1"/>
    <col min="7185" max="7185" width="4.109375" style="12" customWidth="1"/>
    <col min="7186" max="7432" width="11.5546875" style="12"/>
    <col min="7433" max="7433" width="2.5546875" style="12" customWidth="1"/>
    <col min="7434" max="7434" width="4.44140625" style="12" customWidth="1"/>
    <col min="7435" max="7435" width="29.44140625" style="12" customWidth="1"/>
    <col min="7436" max="7436" width="15.33203125" style="12" customWidth="1"/>
    <col min="7437" max="7437" width="15.109375" style="12" customWidth="1"/>
    <col min="7438" max="7438" width="17.33203125" style="12" customWidth="1"/>
    <col min="7439" max="7439" width="18.109375" style="12" customWidth="1"/>
    <col min="7440" max="7440" width="15.88671875" style="12" bestFit="1" customWidth="1"/>
    <col min="7441" max="7441" width="4.109375" style="12" customWidth="1"/>
    <col min="7442" max="7688" width="11.5546875" style="12"/>
    <col min="7689" max="7689" width="2.5546875" style="12" customWidth="1"/>
    <col min="7690" max="7690" width="4.44140625" style="12" customWidth="1"/>
    <col min="7691" max="7691" width="29.44140625" style="12" customWidth="1"/>
    <col min="7692" max="7692" width="15.33203125" style="12" customWidth="1"/>
    <col min="7693" max="7693" width="15.109375" style="12" customWidth="1"/>
    <col min="7694" max="7694" width="17.33203125" style="12" customWidth="1"/>
    <col min="7695" max="7695" width="18.109375" style="12" customWidth="1"/>
    <col min="7696" max="7696" width="15.88671875" style="12" bestFit="1" customWidth="1"/>
    <col min="7697" max="7697" width="4.109375" style="12" customWidth="1"/>
    <col min="7698" max="7944" width="11.5546875" style="12"/>
    <col min="7945" max="7945" width="2.5546875" style="12" customWidth="1"/>
    <col min="7946" max="7946" width="4.44140625" style="12" customWidth="1"/>
    <col min="7947" max="7947" width="29.44140625" style="12" customWidth="1"/>
    <col min="7948" max="7948" width="15.33203125" style="12" customWidth="1"/>
    <col min="7949" max="7949" width="15.109375" style="12" customWidth="1"/>
    <col min="7950" max="7950" width="17.33203125" style="12" customWidth="1"/>
    <col min="7951" max="7951" width="18.109375" style="12" customWidth="1"/>
    <col min="7952" max="7952" width="15.88671875" style="12" bestFit="1" customWidth="1"/>
    <col min="7953" max="7953" width="4.109375" style="12" customWidth="1"/>
    <col min="7954" max="8200" width="11.5546875" style="12"/>
    <col min="8201" max="8201" width="2.5546875" style="12" customWidth="1"/>
    <col min="8202" max="8202" width="4.44140625" style="12" customWidth="1"/>
    <col min="8203" max="8203" width="29.44140625" style="12" customWidth="1"/>
    <col min="8204" max="8204" width="15.33203125" style="12" customWidth="1"/>
    <col min="8205" max="8205" width="15.109375" style="12" customWidth="1"/>
    <col min="8206" max="8206" width="17.33203125" style="12" customWidth="1"/>
    <col min="8207" max="8207" width="18.109375" style="12" customWidth="1"/>
    <col min="8208" max="8208" width="15.88671875" style="12" bestFit="1" customWidth="1"/>
    <col min="8209" max="8209" width="4.109375" style="12" customWidth="1"/>
    <col min="8210" max="8456" width="11.5546875" style="12"/>
    <col min="8457" max="8457" width="2.5546875" style="12" customWidth="1"/>
    <col min="8458" max="8458" width="4.44140625" style="12" customWidth="1"/>
    <col min="8459" max="8459" width="29.44140625" style="12" customWidth="1"/>
    <col min="8460" max="8460" width="15.33203125" style="12" customWidth="1"/>
    <col min="8461" max="8461" width="15.109375" style="12" customWidth="1"/>
    <col min="8462" max="8462" width="17.33203125" style="12" customWidth="1"/>
    <col min="8463" max="8463" width="18.109375" style="12" customWidth="1"/>
    <col min="8464" max="8464" width="15.88671875" style="12" bestFit="1" customWidth="1"/>
    <col min="8465" max="8465" width="4.109375" style="12" customWidth="1"/>
    <col min="8466" max="8712" width="11.5546875" style="12"/>
    <col min="8713" max="8713" width="2.5546875" style="12" customWidth="1"/>
    <col min="8714" max="8714" width="4.44140625" style="12" customWidth="1"/>
    <col min="8715" max="8715" width="29.44140625" style="12" customWidth="1"/>
    <col min="8716" max="8716" width="15.33203125" style="12" customWidth="1"/>
    <col min="8717" max="8717" width="15.109375" style="12" customWidth="1"/>
    <col min="8718" max="8718" width="17.33203125" style="12" customWidth="1"/>
    <col min="8719" max="8719" width="18.109375" style="12" customWidth="1"/>
    <col min="8720" max="8720" width="15.88671875" style="12" bestFit="1" customWidth="1"/>
    <col min="8721" max="8721" width="4.109375" style="12" customWidth="1"/>
    <col min="8722" max="8968" width="11.5546875" style="12"/>
    <col min="8969" max="8969" width="2.5546875" style="12" customWidth="1"/>
    <col min="8970" max="8970" width="4.44140625" style="12" customWidth="1"/>
    <col min="8971" max="8971" width="29.44140625" style="12" customWidth="1"/>
    <col min="8972" max="8972" width="15.33203125" style="12" customWidth="1"/>
    <col min="8973" max="8973" width="15.109375" style="12" customWidth="1"/>
    <col min="8974" max="8974" width="17.33203125" style="12" customWidth="1"/>
    <col min="8975" max="8975" width="18.109375" style="12" customWidth="1"/>
    <col min="8976" max="8976" width="15.88671875" style="12" bestFit="1" customWidth="1"/>
    <col min="8977" max="8977" width="4.109375" style="12" customWidth="1"/>
    <col min="8978" max="9224" width="11.5546875" style="12"/>
    <col min="9225" max="9225" width="2.5546875" style="12" customWidth="1"/>
    <col min="9226" max="9226" width="4.44140625" style="12" customWidth="1"/>
    <col min="9227" max="9227" width="29.44140625" style="12" customWidth="1"/>
    <col min="9228" max="9228" width="15.33203125" style="12" customWidth="1"/>
    <col min="9229" max="9229" width="15.109375" style="12" customWidth="1"/>
    <col min="9230" max="9230" width="17.33203125" style="12" customWidth="1"/>
    <col min="9231" max="9231" width="18.109375" style="12" customWidth="1"/>
    <col min="9232" max="9232" width="15.88671875" style="12" bestFit="1" customWidth="1"/>
    <col min="9233" max="9233" width="4.109375" style="12" customWidth="1"/>
    <col min="9234" max="9480" width="11.5546875" style="12"/>
    <col min="9481" max="9481" width="2.5546875" style="12" customWidth="1"/>
    <col min="9482" max="9482" width="4.44140625" style="12" customWidth="1"/>
    <col min="9483" max="9483" width="29.44140625" style="12" customWidth="1"/>
    <col min="9484" max="9484" width="15.33203125" style="12" customWidth="1"/>
    <col min="9485" max="9485" width="15.109375" style="12" customWidth="1"/>
    <col min="9486" max="9486" width="17.33203125" style="12" customWidth="1"/>
    <col min="9487" max="9487" width="18.109375" style="12" customWidth="1"/>
    <col min="9488" max="9488" width="15.88671875" style="12" bestFit="1" customWidth="1"/>
    <col min="9489" max="9489" width="4.109375" style="12" customWidth="1"/>
    <col min="9490" max="9736" width="11.5546875" style="12"/>
    <col min="9737" max="9737" width="2.5546875" style="12" customWidth="1"/>
    <col min="9738" max="9738" width="4.44140625" style="12" customWidth="1"/>
    <col min="9739" max="9739" width="29.44140625" style="12" customWidth="1"/>
    <col min="9740" max="9740" width="15.33203125" style="12" customWidth="1"/>
    <col min="9741" max="9741" width="15.109375" style="12" customWidth="1"/>
    <col min="9742" max="9742" width="17.33203125" style="12" customWidth="1"/>
    <col min="9743" max="9743" width="18.109375" style="12" customWidth="1"/>
    <col min="9744" max="9744" width="15.88671875" style="12" bestFit="1" customWidth="1"/>
    <col min="9745" max="9745" width="4.109375" style="12" customWidth="1"/>
    <col min="9746" max="9992" width="11.5546875" style="12"/>
    <col min="9993" max="9993" width="2.5546875" style="12" customWidth="1"/>
    <col min="9994" max="9994" width="4.44140625" style="12" customWidth="1"/>
    <col min="9995" max="9995" width="29.44140625" style="12" customWidth="1"/>
    <col min="9996" max="9996" width="15.33203125" style="12" customWidth="1"/>
    <col min="9997" max="9997" width="15.109375" style="12" customWidth="1"/>
    <col min="9998" max="9998" width="17.33203125" style="12" customWidth="1"/>
    <col min="9999" max="9999" width="18.109375" style="12" customWidth="1"/>
    <col min="10000" max="10000" width="15.88671875" style="12" bestFit="1" customWidth="1"/>
    <col min="10001" max="10001" width="4.109375" style="12" customWidth="1"/>
    <col min="10002" max="10248" width="11.5546875" style="12"/>
    <col min="10249" max="10249" width="2.5546875" style="12" customWidth="1"/>
    <col min="10250" max="10250" width="4.44140625" style="12" customWidth="1"/>
    <col min="10251" max="10251" width="29.44140625" style="12" customWidth="1"/>
    <col min="10252" max="10252" width="15.33203125" style="12" customWidth="1"/>
    <col min="10253" max="10253" width="15.109375" style="12" customWidth="1"/>
    <col min="10254" max="10254" width="17.33203125" style="12" customWidth="1"/>
    <col min="10255" max="10255" width="18.109375" style="12" customWidth="1"/>
    <col min="10256" max="10256" width="15.88671875" style="12" bestFit="1" customWidth="1"/>
    <col min="10257" max="10257" width="4.109375" style="12" customWidth="1"/>
    <col min="10258" max="10504" width="11.5546875" style="12"/>
    <col min="10505" max="10505" width="2.5546875" style="12" customWidth="1"/>
    <col min="10506" max="10506" width="4.44140625" style="12" customWidth="1"/>
    <col min="10507" max="10507" width="29.44140625" style="12" customWidth="1"/>
    <col min="10508" max="10508" width="15.33203125" style="12" customWidth="1"/>
    <col min="10509" max="10509" width="15.109375" style="12" customWidth="1"/>
    <col min="10510" max="10510" width="17.33203125" style="12" customWidth="1"/>
    <col min="10511" max="10511" width="18.109375" style="12" customWidth="1"/>
    <col min="10512" max="10512" width="15.88671875" style="12" bestFit="1" customWidth="1"/>
    <col min="10513" max="10513" width="4.109375" style="12" customWidth="1"/>
    <col min="10514" max="10760" width="11.5546875" style="12"/>
    <col min="10761" max="10761" width="2.5546875" style="12" customWidth="1"/>
    <col min="10762" max="10762" width="4.44140625" style="12" customWidth="1"/>
    <col min="10763" max="10763" width="29.44140625" style="12" customWidth="1"/>
    <col min="10764" max="10764" width="15.33203125" style="12" customWidth="1"/>
    <col min="10765" max="10765" width="15.109375" style="12" customWidth="1"/>
    <col min="10766" max="10766" width="17.33203125" style="12" customWidth="1"/>
    <col min="10767" max="10767" width="18.109375" style="12" customWidth="1"/>
    <col min="10768" max="10768" width="15.88671875" style="12" bestFit="1" customWidth="1"/>
    <col min="10769" max="10769" width="4.109375" style="12" customWidth="1"/>
    <col min="10770" max="11016" width="11.5546875" style="12"/>
    <col min="11017" max="11017" width="2.5546875" style="12" customWidth="1"/>
    <col min="11018" max="11018" width="4.44140625" style="12" customWidth="1"/>
    <col min="11019" max="11019" width="29.44140625" style="12" customWidth="1"/>
    <col min="11020" max="11020" width="15.33203125" style="12" customWidth="1"/>
    <col min="11021" max="11021" width="15.109375" style="12" customWidth="1"/>
    <col min="11022" max="11022" width="17.33203125" style="12" customWidth="1"/>
    <col min="11023" max="11023" width="18.109375" style="12" customWidth="1"/>
    <col min="11024" max="11024" width="15.88671875" style="12" bestFit="1" customWidth="1"/>
    <col min="11025" max="11025" width="4.109375" style="12" customWidth="1"/>
    <col min="11026" max="11272" width="11.5546875" style="12"/>
    <col min="11273" max="11273" width="2.5546875" style="12" customWidth="1"/>
    <col min="11274" max="11274" width="4.44140625" style="12" customWidth="1"/>
    <col min="11275" max="11275" width="29.44140625" style="12" customWidth="1"/>
    <col min="11276" max="11276" width="15.33203125" style="12" customWidth="1"/>
    <col min="11277" max="11277" width="15.109375" style="12" customWidth="1"/>
    <col min="11278" max="11278" width="17.33203125" style="12" customWidth="1"/>
    <col min="11279" max="11279" width="18.109375" style="12" customWidth="1"/>
    <col min="11280" max="11280" width="15.88671875" style="12" bestFit="1" customWidth="1"/>
    <col min="11281" max="11281" width="4.109375" style="12" customWidth="1"/>
    <col min="11282" max="11528" width="11.5546875" style="12"/>
    <col min="11529" max="11529" width="2.5546875" style="12" customWidth="1"/>
    <col min="11530" max="11530" width="4.44140625" style="12" customWidth="1"/>
    <col min="11531" max="11531" width="29.44140625" style="12" customWidth="1"/>
    <col min="11532" max="11532" width="15.33203125" style="12" customWidth="1"/>
    <col min="11533" max="11533" width="15.109375" style="12" customWidth="1"/>
    <col min="11534" max="11534" width="17.33203125" style="12" customWidth="1"/>
    <col min="11535" max="11535" width="18.109375" style="12" customWidth="1"/>
    <col min="11536" max="11536" width="15.88671875" style="12" bestFit="1" customWidth="1"/>
    <col min="11537" max="11537" width="4.109375" style="12" customWidth="1"/>
    <col min="11538" max="11784" width="11.5546875" style="12"/>
    <col min="11785" max="11785" width="2.5546875" style="12" customWidth="1"/>
    <col min="11786" max="11786" width="4.44140625" style="12" customWidth="1"/>
    <col min="11787" max="11787" width="29.44140625" style="12" customWidth="1"/>
    <col min="11788" max="11788" width="15.33203125" style="12" customWidth="1"/>
    <col min="11789" max="11789" width="15.109375" style="12" customWidth="1"/>
    <col min="11790" max="11790" width="17.33203125" style="12" customWidth="1"/>
    <col min="11791" max="11791" width="18.109375" style="12" customWidth="1"/>
    <col min="11792" max="11792" width="15.88671875" style="12" bestFit="1" customWidth="1"/>
    <col min="11793" max="11793" width="4.109375" style="12" customWidth="1"/>
    <col min="11794" max="12040" width="11.5546875" style="12"/>
    <col min="12041" max="12041" width="2.5546875" style="12" customWidth="1"/>
    <col min="12042" max="12042" width="4.44140625" style="12" customWidth="1"/>
    <col min="12043" max="12043" width="29.44140625" style="12" customWidth="1"/>
    <col min="12044" max="12044" width="15.33203125" style="12" customWidth="1"/>
    <col min="12045" max="12045" width="15.109375" style="12" customWidth="1"/>
    <col min="12046" max="12046" width="17.33203125" style="12" customWidth="1"/>
    <col min="12047" max="12047" width="18.109375" style="12" customWidth="1"/>
    <col min="12048" max="12048" width="15.88671875" style="12" bestFit="1" customWidth="1"/>
    <col min="12049" max="12049" width="4.109375" style="12" customWidth="1"/>
    <col min="12050" max="12296" width="11.5546875" style="12"/>
    <col min="12297" max="12297" width="2.5546875" style="12" customWidth="1"/>
    <col min="12298" max="12298" width="4.44140625" style="12" customWidth="1"/>
    <col min="12299" max="12299" width="29.44140625" style="12" customWidth="1"/>
    <col min="12300" max="12300" width="15.33203125" style="12" customWidth="1"/>
    <col min="12301" max="12301" width="15.109375" style="12" customWidth="1"/>
    <col min="12302" max="12302" width="17.33203125" style="12" customWidth="1"/>
    <col min="12303" max="12303" width="18.109375" style="12" customWidth="1"/>
    <col min="12304" max="12304" width="15.88671875" style="12" bestFit="1" customWidth="1"/>
    <col min="12305" max="12305" width="4.109375" style="12" customWidth="1"/>
    <col min="12306" max="12552" width="11.5546875" style="12"/>
    <col min="12553" max="12553" width="2.5546875" style="12" customWidth="1"/>
    <col min="12554" max="12554" width="4.44140625" style="12" customWidth="1"/>
    <col min="12555" max="12555" width="29.44140625" style="12" customWidth="1"/>
    <col min="12556" max="12556" width="15.33203125" style="12" customWidth="1"/>
    <col min="12557" max="12557" width="15.109375" style="12" customWidth="1"/>
    <col min="12558" max="12558" width="17.33203125" style="12" customWidth="1"/>
    <col min="12559" max="12559" width="18.109375" style="12" customWidth="1"/>
    <col min="12560" max="12560" width="15.88671875" style="12" bestFit="1" customWidth="1"/>
    <col min="12561" max="12561" width="4.109375" style="12" customWidth="1"/>
    <col min="12562" max="12808" width="11.5546875" style="12"/>
    <col min="12809" max="12809" width="2.5546875" style="12" customWidth="1"/>
    <col min="12810" max="12810" width="4.44140625" style="12" customWidth="1"/>
    <col min="12811" max="12811" width="29.44140625" style="12" customWidth="1"/>
    <col min="12812" max="12812" width="15.33203125" style="12" customWidth="1"/>
    <col min="12813" max="12813" width="15.109375" style="12" customWidth="1"/>
    <col min="12814" max="12814" width="17.33203125" style="12" customWidth="1"/>
    <col min="12815" max="12815" width="18.109375" style="12" customWidth="1"/>
    <col min="12816" max="12816" width="15.88671875" style="12" bestFit="1" customWidth="1"/>
    <col min="12817" max="12817" width="4.109375" style="12" customWidth="1"/>
    <col min="12818" max="13064" width="11.5546875" style="12"/>
    <col min="13065" max="13065" width="2.5546875" style="12" customWidth="1"/>
    <col min="13066" max="13066" width="4.44140625" style="12" customWidth="1"/>
    <col min="13067" max="13067" width="29.44140625" style="12" customWidth="1"/>
    <col min="13068" max="13068" width="15.33203125" style="12" customWidth="1"/>
    <col min="13069" max="13069" width="15.109375" style="12" customWidth="1"/>
    <col min="13070" max="13070" width="17.33203125" style="12" customWidth="1"/>
    <col min="13071" max="13071" width="18.109375" style="12" customWidth="1"/>
    <col min="13072" max="13072" width="15.88671875" style="12" bestFit="1" customWidth="1"/>
    <col min="13073" max="13073" width="4.109375" style="12" customWidth="1"/>
    <col min="13074" max="13320" width="11.5546875" style="12"/>
    <col min="13321" max="13321" width="2.5546875" style="12" customWidth="1"/>
    <col min="13322" max="13322" width="4.44140625" style="12" customWidth="1"/>
    <col min="13323" max="13323" width="29.44140625" style="12" customWidth="1"/>
    <col min="13324" max="13324" width="15.33203125" style="12" customWidth="1"/>
    <col min="13325" max="13325" width="15.109375" style="12" customWidth="1"/>
    <col min="13326" max="13326" width="17.33203125" style="12" customWidth="1"/>
    <col min="13327" max="13327" width="18.109375" style="12" customWidth="1"/>
    <col min="13328" max="13328" width="15.88671875" style="12" bestFit="1" customWidth="1"/>
    <col min="13329" max="13329" width="4.109375" style="12" customWidth="1"/>
    <col min="13330" max="13576" width="11.5546875" style="12"/>
    <col min="13577" max="13577" width="2.5546875" style="12" customWidth="1"/>
    <col min="13578" max="13578" width="4.44140625" style="12" customWidth="1"/>
    <col min="13579" max="13579" width="29.44140625" style="12" customWidth="1"/>
    <col min="13580" max="13580" width="15.33203125" style="12" customWidth="1"/>
    <col min="13581" max="13581" width="15.109375" style="12" customWidth="1"/>
    <col min="13582" max="13582" width="17.33203125" style="12" customWidth="1"/>
    <col min="13583" max="13583" width="18.109375" style="12" customWidth="1"/>
    <col min="13584" max="13584" width="15.88671875" style="12" bestFit="1" customWidth="1"/>
    <col min="13585" max="13585" width="4.109375" style="12" customWidth="1"/>
    <col min="13586" max="13832" width="11.5546875" style="12"/>
    <col min="13833" max="13833" width="2.5546875" style="12" customWidth="1"/>
    <col min="13834" max="13834" width="4.44140625" style="12" customWidth="1"/>
    <col min="13835" max="13835" width="29.44140625" style="12" customWidth="1"/>
    <col min="13836" max="13836" width="15.33203125" style="12" customWidth="1"/>
    <col min="13837" max="13837" width="15.109375" style="12" customWidth="1"/>
    <col min="13838" max="13838" width="17.33203125" style="12" customWidth="1"/>
    <col min="13839" max="13839" width="18.109375" style="12" customWidth="1"/>
    <col min="13840" max="13840" width="15.88671875" style="12" bestFit="1" customWidth="1"/>
    <col min="13841" max="13841" width="4.109375" style="12" customWidth="1"/>
    <col min="13842" max="14088" width="11.5546875" style="12"/>
    <col min="14089" max="14089" width="2.5546875" style="12" customWidth="1"/>
    <col min="14090" max="14090" width="4.44140625" style="12" customWidth="1"/>
    <col min="14091" max="14091" width="29.44140625" style="12" customWidth="1"/>
    <col min="14092" max="14092" width="15.33203125" style="12" customWidth="1"/>
    <col min="14093" max="14093" width="15.109375" style="12" customWidth="1"/>
    <col min="14094" max="14094" width="17.33203125" style="12" customWidth="1"/>
    <col min="14095" max="14095" width="18.109375" style="12" customWidth="1"/>
    <col min="14096" max="14096" width="15.88671875" style="12" bestFit="1" customWidth="1"/>
    <col min="14097" max="14097" width="4.109375" style="12" customWidth="1"/>
    <col min="14098" max="14344" width="11.5546875" style="12"/>
    <col min="14345" max="14345" width="2.5546875" style="12" customWidth="1"/>
    <col min="14346" max="14346" width="4.44140625" style="12" customWidth="1"/>
    <col min="14347" max="14347" width="29.44140625" style="12" customWidth="1"/>
    <col min="14348" max="14348" width="15.33203125" style="12" customWidth="1"/>
    <col min="14349" max="14349" width="15.109375" style="12" customWidth="1"/>
    <col min="14350" max="14350" width="17.33203125" style="12" customWidth="1"/>
    <col min="14351" max="14351" width="18.109375" style="12" customWidth="1"/>
    <col min="14352" max="14352" width="15.88671875" style="12" bestFit="1" customWidth="1"/>
    <col min="14353" max="14353" width="4.109375" style="12" customWidth="1"/>
    <col min="14354" max="14600" width="11.5546875" style="12"/>
    <col min="14601" max="14601" width="2.5546875" style="12" customWidth="1"/>
    <col min="14602" max="14602" width="4.44140625" style="12" customWidth="1"/>
    <col min="14603" max="14603" width="29.44140625" style="12" customWidth="1"/>
    <col min="14604" max="14604" width="15.33203125" style="12" customWidth="1"/>
    <col min="14605" max="14605" width="15.109375" style="12" customWidth="1"/>
    <col min="14606" max="14606" width="17.33203125" style="12" customWidth="1"/>
    <col min="14607" max="14607" width="18.109375" style="12" customWidth="1"/>
    <col min="14608" max="14608" width="15.88671875" style="12" bestFit="1" customWidth="1"/>
    <col min="14609" max="14609" width="4.109375" style="12" customWidth="1"/>
    <col min="14610" max="14856" width="11.5546875" style="12"/>
    <col min="14857" max="14857" width="2.5546875" style="12" customWidth="1"/>
    <col min="14858" max="14858" width="4.44140625" style="12" customWidth="1"/>
    <col min="14859" max="14859" width="29.44140625" style="12" customWidth="1"/>
    <col min="14860" max="14860" width="15.33203125" style="12" customWidth="1"/>
    <col min="14861" max="14861" width="15.109375" style="12" customWidth="1"/>
    <col min="14862" max="14862" width="17.33203125" style="12" customWidth="1"/>
    <col min="14863" max="14863" width="18.109375" style="12" customWidth="1"/>
    <col min="14864" max="14864" width="15.88671875" style="12" bestFit="1" customWidth="1"/>
    <col min="14865" max="14865" width="4.109375" style="12" customWidth="1"/>
    <col min="14866" max="15112" width="11.5546875" style="12"/>
    <col min="15113" max="15113" width="2.5546875" style="12" customWidth="1"/>
    <col min="15114" max="15114" width="4.44140625" style="12" customWidth="1"/>
    <col min="15115" max="15115" width="29.44140625" style="12" customWidth="1"/>
    <col min="15116" max="15116" width="15.33203125" style="12" customWidth="1"/>
    <col min="15117" max="15117" width="15.109375" style="12" customWidth="1"/>
    <col min="15118" max="15118" width="17.33203125" style="12" customWidth="1"/>
    <col min="15119" max="15119" width="18.109375" style="12" customWidth="1"/>
    <col min="15120" max="15120" width="15.88671875" style="12" bestFit="1" customWidth="1"/>
    <col min="15121" max="15121" width="4.109375" style="12" customWidth="1"/>
    <col min="15122" max="15368" width="11.5546875" style="12"/>
    <col min="15369" max="15369" width="2.5546875" style="12" customWidth="1"/>
    <col min="15370" max="15370" width="4.44140625" style="12" customWidth="1"/>
    <col min="15371" max="15371" width="29.44140625" style="12" customWidth="1"/>
    <col min="15372" max="15372" width="15.33203125" style="12" customWidth="1"/>
    <col min="15373" max="15373" width="15.109375" style="12" customWidth="1"/>
    <col min="15374" max="15374" width="17.33203125" style="12" customWidth="1"/>
    <col min="15375" max="15375" width="18.109375" style="12" customWidth="1"/>
    <col min="15376" max="15376" width="15.88671875" style="12" bestFit="1" customWidth="1"/>
    <col min="15377" max="15377" width="4.109375" style="12" customWidth="1"/>
    <col min="15378" max="15624" width="11.5546875" style="12"/>
    <col min="15625" max="15625" width="2.5546875" style="12" customWidth="1"/>
    <col min="15626" max="15626" width="4.44140625" style="12" customWidth="1"/>
    <col min="15627" max="15627" width="29.44140625" style="12" customWidth="1"/>
    <col min="15628" max="15628" width="15.33203125" style="12" customWidth="1"/>
    <col min="15629" max="15629" width="15.109375" style="12" customWidth="1"/>
    <col min="15630" max="15630" width="17.33203125" style="12" customWidth="1"/>
    <col min="15631" max="15631" width="18.109375" style="12" customWidth="1"/>
    <col min="15632" max="15632" width="15.88671875" style="12" bestFit="1" customWidth="1"/>
    <col min="15633" max="15633" width="4.109375" style="12" customWidth="1"/>
    <col min="15634" max="15880" width="11.5546875" style="12"/>
    <col min="15881" max="15881" width="2.5546875" style="12" customWidth="1"/>
    <col min="15882" max="15882" width="4.44140625" style="12" customWidth="1"/>
    <col min="15883" max="15883" width="29.44140625" style="12" customWidth="1"/>
    <col min="15884" max="15884" width="15.33203125" style="12" customWidth="1"/>
    <col min="15885" max="15885" width="15.109375" style="12" customWidth="1"/>
    <col min="15886" max="15886" width="17.33203125" style="12" customWidth="1"/>
    <col min="15887" max="15887" width="18.109375" style="12" customWidth="1"/>
    <col min="15888" max="15888" width="15.88671875" style="12" bestFit="1" customWidth="1"/>
    <col min="15889" max="15889" width="4.109375" style="12" customWidth="1"/>
    <col min="15890" max="16136" width="11.5546875" style="12"/>
    <col min="16137" max="16137" width="2.5546875" style="12" customWidth="1"/>
    <col min="16138" max="16138" width="4.44140625" style="12" customWidth="1"/>
    <col min="16139" max="16139" width="29.44140625" style="12" customWidth="1"/>
    <col min="16140" max="16140" width="15.33203125" style="12" customWidth="1"/>
    <col min="16141" max="16141" width="15.109375" style="12" customWidth="1"/>
    <col min="16142" max="16142" width="17.33203125" style="12" customWidth="1"/>
    <col min="16143" max="16143" width="18.109375" style="12" customWidth="1"/>
    <col min="16144" max="16144" width="15.88671875" style="12" bestFit="1" customWidth="1"/>
    <col min="16145" max="16145" width="4.109375" style="12" customWidth="1"/>
    <col min="16146" max="16384" width="11.5546875" style="12"/>
  </cols>
  <sheetData>
    <row r="1" spans="2:22" x14ac:dyDescent="0.7">
      <c r="B1" s="316" t="s">
        <v>378</v>
      </c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2:22" x14ac:dyDescent="0.7">
      <c r="B2" s="316" t="s">
        <v>193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</row>
    <row r="3" spans="2:22" ht="21" thickBot="1" x14ac:dyDescent="0.75"/>
    <row r="4" spans="2:22" x14ac:dyDescent="0.7">
      <c r="B4" s="9"/>
      <c r="C4" s="9"/>
      <c r="D4" s="323" t="s">
        <v>0</v>
      </c>
      <c r="E4" s="324"/>
      <c r="F4" s="325"/>
      <c r="G4" s="323" t="s">
        <v>1</v>
      </c>
      <c r="H4" s="324"/>
      <c r="I4" s="325"/>
      <c r="J4" s="326" t="s">
        <v>2</v>
      </c>
      <c r="K4" s="327"/>
      <c r="L4" s="328"/>
      <c r="M4" s="326" t="s">
        <v>158</v>
      </c>
      <c r="N4" s="327"/>
      <c r="O4" s="328"/>
      <c r="P4" s="129" t="s">
        <v>3</v>
      </c>
      <c r="R4" s="87"/>
    </row>
    <row r="5" spans="2:22" s="9" customFormat="1" x14ac:dyDescent="0.7">
      <c r="C5" s="99" t="s">
        <v>189</v>
      </c>
      <c r="D5" s="88" t="s">
        <v>146</v>
      </c>
      <c r="E5" s="88" t="s">
        <v>147</v>
      </c>
      <c r="F5" s="115" t="s">
        <v>148</v>
      </c>
      <c r="G5" s="89" t="s">
        <v>149</v>
      </c>
      <c r="H5" s="109" t="s">
        <v>150</v>
      </c>
      <c r="I5" s="119" t="s">
        <v>151</v>
      </c>
      <c r="J5" s="88" t="s">
        <v>152</v>
      </c>
      <c r="K5" s="118" t="s">
        <v>153</v>
      </c>
      <c r="L5" s="128" t="s">
        <v>154</v>
      </c>
      <c r="M5" s="88" t="s">
        <v>155</v>
      </c>
      <c r="N5" s="118" t="s">
        <v>156</v>
      </c>
      <c r="O5" s="128" t="s">
        <v>157</v>
      </c>
      <c r="P5" s="127"/>
      <c r="R5" s="41"/>
      <c r="S5" s="41"/>
      <c r="T5" s="41"/>
      <c r="U5" s="41"/>
      <c r="V5" s="41"/>
    </row>
    <row r="6" spans="2:22" ht="21" thickBot="1" x14ac:dyDescent="0.75">
      <c r="B6" s="90" t="s">
        <v>125</v>
      </c>
      <c r="C6" s="9"/>
      <c r="D6" s="136"/>
      <c r="E6" s="135"/>
      <c r="F6" s="130"/>
      <c r="G6" s="91"/>
      <c r="H6" s="110"/>
      <c r="I6" s="120"/>
      <c r="J6" s="91"/>
      <c r="K6" s="110"/>
      <c r="L6" s="120"/>
      <c r="M6" s="91"/>
      <c r="N6" s="110"/>
      <c r="O6" s="120"/>
      <c r="P6" s="130"/>
    </row>
    <row r="7" spans="2:22" ht="21" thickBot="1" x14ac:dyDescent="0.75">
      <c r="B7" s="9"/>
      <c r="C7" s="9" t="s">
        <v>126</v>
      </c>
      <c r="D7" s="232">
        <v>44439.26</v>
      </c>
      <c r="E7" s="2"/>
      <c r="F7" s="117"/>
      <c r="G7" s="92"/>
      <c r="H7" s="2"/>
      <c r="I7" s="117"/>
      <c r="J7" s="92"/>
      <c r="K7" s="2"/>
      <c r="L7" s="117"/>
      <c r="M7" s="92"/>
      <c r="N7" s="2"/>
      <c r="O7" s="117"/>
      <c r="P7" s="131">
        <f>+D7+G7+J7+M7</f>
        <v>44439.26</v>
      </c>
    </row>
    <row r="8" spans="2:22" x14ac:dyDescent="0.7">
      <c r="B8" s="94"/>
      <c r="C8" s="95" t="s">
        <v>130</v>
      </c>
      <c r="D8" s="93">
        <v>59735.14</v>
      </c>
      <c r="E8" s="13"/>
      <c r="F8" s="121"/>
      <c r="G8" s="93"/>
      <c r="H8" s="13"/>
      <c r="I8" s="121"/>
      <c r="J8" s="93"/>
      <c r="K8" s="13"/>
      <c r="L8" s="121"/>
      <c r="M8" s="93"/>
      <c r="N8" s="13"/>
      <c r="O8" s="121"/>
      <c r="P8" s="132">
        <f>+D8+G8+J8+M8</f>
        <v>59735.14</v>
      </c>
    </row>
    <row r="9" spans="2:22" x14ac:dyDescent="0.7">
      <c r="B9" s="94"/>
      <c r="C9" s="95" t="s">
        <v>377</v>
      </c>
      <c r="D9" s="93"/>
      <c r="E9" s="13"/>
      <c r="F9" s="121"/>
      <c r="G9" s="93">
        <v>59735.14</v>
      </c>
      <c r="H9" s="13"/>
      <c r="I9" s="121"/>
      <c r="J9" s="93">
        <v>51462.13</v>
      </c>
      <c r="K9" s="13"/>
      <c r="L9" s="121"/>
      <c r="M9" s="93">
        <v>48958.57</v>
      </c>
      <c r="N9" s="13"/>
      <c r="O9" s="121"/>
      <c r="P9" s="132">
        <f>+D9+G9+J9+M9</f>
        <v>160155.84</v>
      </c>
    </row>
    <row r="10" spans="2:22" x14ac:dyDescent="0.7">
      <c r="B10" s="94"/>
      <c r="C10" s="95" t="s">
        <v>379</v>
      </c>
      <c r="D10" s="93"/>
      <c r="E10" s="13"/>
      <c r="F10" s="121"/>
      <c r="G10" s="93"/>
      <c r="H10" s="13"/>
      <c r="I10" s="121"/>
      <c r="J10" s="93"/>
      <c r="K10" s="13"/>
      <c r="L10" s="121"/>
      <c r="M10" s="93">
        <v>10776.57</v>
      </c>
      <c r="N10" s="13"/>
      <c r="O10" s="121"/>
      <c r="P10" s="132"/>
    </row>
    <row r="11" spans="2:22" x14ac:dyDescent="0.7">
      <c r="B11" s="9"/>
      <c r="C11" s="12" t="s">
        <v>133</v>
      </c>
      <c r="D11" s="93"/>
      <c r="E11" s="13"/>
      <c r="F11" s="121"/>
      <c r="G11" s="93"/>
      <c r="H11" s="13"/>
      <c r="I11" s="121"/>
      <c r="J11" s="93"/>
      <c r="K11" s="13"/>
      <c r="L11" s="121"/>
      <c r="M11" s="93"/>
      <c r="N11" s="13"/>
      <c r="O11" s="121"/>
      <c r="P11" s="132">
        <f>+D11+G11+J11+M11</f>
        <v>0</v>
      </c>
    </row>
    <row r="12" spans="2:22" s="96" customFormat="1" x14ac:dyDescent="0.7">
      <c r="D12" s="97">
        <f>SUM(D8:D11)</f>
        <v>59735.14</v>
      </c>
      <c r="E12" s="97">
        <f>SUM(E7:E11)</f>
        <v>0</v>
      </c>
      <c r="F12" s="97">
        <f>SUM(F7:F11)</f>
        <v>0</v>
      </c>
      <c r="G12" s="97">
        <f>SUM(G7:G11)</f>
        <v>59735.14</v>
      </c>
      <c r="H12" s="111"/>
      <c r="I12" s="122"/>
      <c r="J12" s="97">
        <f>SUM(J7:J11)</f>
        <v>51462.13</v>
      </c>
      <c r="K12" s="111"/>
      <c r="L12" s="122"/>
      <c r="M12" s="97">
        <f>SUM(M7:M11)</f>
        <v>59735.14</v>
      </c>
      <c r="N12" s="111"/>
      <c r="O12" s="122"/>
      <c r="P12" s="122">
        <f>SUM(P7:P11)</f>
        <v>264330.23999999999</v>
      </c>
      <c r="R12" s="41"/>
      <c r="S12" s="41"/>
      <c r="T12" s="41"/>
      <c r="U12" s="41"/>
      <c r="V12" s="41"/>
    </row>
    <row r="13" spans="2:22" x14ac:dyDescent="0.7">
      <c r="B13" s="90" t="s">
        <v>134</v>
      </c>
      <c r="C13" s="9"/>
      <c r="D13" s="98"/>
      <c r="E13" s="112"/>
      <c r="F13" s="123"/>
      <c r="G13" s="98"/>
      <c r="H13" s="112"/>
      <c r="I13" s="123"/>
      <c r="J13" s="98"/>
      <c r="K13" s="112"/>
      <c r="L13" s="123"/>
      <c r="M13" s="98"/>
      <c r="N13" s="112"/>
      <c r="O13" s="123"/>
      <c r="P13" s="123"/>
    </row>
    <row r="14" spans="2:22" x14ac:dyDescent="0.7">
      <c r="B14" s="6"/>
      <c r="C14" s="95" t="s">
        <v>376</v>
      </c>
      <c r="D14" s="93">
        <f>7778.79+12683.82</f>
        <v>20462.61</v>
      </c>
      <c r="E14" s="13"/>
      <c r="F14" s="121"/>
      <c r="G14" s="93"/>
      <c r="H14" s="13"/>
      <c r="I14" s="121"/>
      <c r="J14" s="93"/>
      <c r="K14" s="13"/>
      <c r="L14" s="121"/>
      <c r="M14" s="93"/>
      <c r="N14" s="13"/>
      <c r="O14" s="121"/>
      <c r="P14" s="132">
        <f t="shared" ref="P14:P19" si="0">SUM(D14:O14)</f>
        <v>20462.61</v>
      </c>
    </row>
    <row r="15" spans="2:22" x14ac:dyDescent="0.7">
      <c r="B15" s="6"/>
      <c r="C15" s="95" t="s">
        <v>130</v>
      </c>
      <c r="D15" s="93">
        <v>8600</v>
      </c>
      <c r="E15" s="13"/>
      <c r="F15" s="121"/>
      <c r="G15" s="93"/>
      <c r="H15" s="13"/>
      <c r="I15" s="121"/>
      <c r="J15" s="93"/>
      <c r="K15" s="13"/>
      <c r="L15" s="121"/>
      <c r="M15" s="93"/>
      <c r="N15" s="13"/>
      <c r="O15" s="121"/>
      <c r="P15" s="132">
        <f t="shared" si="0"/>
        <v>8600</v>
      </c>
    </row>
    <row r="16" spans="2:22" x14ac:dyDescent="0.7">
      <c r="B16" s="7"/>
      <c r="C16" s="95" t="s">
        <v>129</v>
      </c>
      <c r="D16" s="93">
        <v>15376.65</v>
      </c>
      <c r="E16" s="13"/>
      <c r="F16" s="121"/>
      <c r="G16" s="93">
        <v>20000</v>
      </c>
      <c r="H16" s="13">
        <v>5257.09</v>
      </c>
      <c r="I16" s="121">
        <v>10000</v>
      </c>
      <c r="J16" s="93"/>
      <c r="K16" s="13"/>
      <c r="L16" s="121"/>
      <c r="M16" s="93">
        <v>13933.51</v>
      </c>
      <c r="N16" s="13"/>
      <c r="O16" s="121">
        <f>9363.7+880</f>
        <v>10243.700000000001</v>
      </c>
      <c r="P16" s="132">
        <f t="shared" si="0"/>
        <v>74810.950000000012</v>
      </c>
    </row>
    <row r="17" spans="2:27" x14ac:dyDescent="0.7">
      <c r="B17" s="7"/>
      <c r="C17" s="95" t="s">
        <v>375</v>
      </c>
      <c r="D17" s="93"/>
      <c r="E17" s="13"/>
      <c r="F17" s="121"/>
      <c r="G17" s="93"/>
      <c r="H17" s="13"/>
      <c r="I17" s="121">
        <v>9417.73</v>
      </c>
      <c r="J17" s="93"/>
      <c r="K17" s="13"/>
      <c r="L17" s="121"/>
      <c r="M17" s="93"/>
      <c r="N17" s="13"/>
      <c r="O17" s="121">
        <f>11227.75+1100</f>
        <v>12327.75</v>
      </c>
      <c r="P17" s="132">
        <f t="shared" si="0"/>
        <v>21745.48</v>
      </c>
    </row>
    <row r="18" spans="2:27" x14ac:dyDescent="0.7">
      <c r="B18" s="7"/>
      <c r="C18" s="95" t="s">
        <v>374</v>
      </c>
      <c r="D18" s="93">
        <f>1000+1000</f>
        <v>2000</v>
      </c>
      <c r="E18" s="13"/>
      <c r="F18" s="121"/>
      <c r="G18" s="93"/>
      <c r="H18" s="13"/>
      <c r="I18" s="121"/>
      <c r="J18" s="93"/>
      <c r="K18" s="13"/>
      <c r="L18" s="121"/>
      <c r="M18" s="93"/>
      <c r="N18" s="13"/>
      <c r="O18" s="121"/>
      <c r="P18" s="132">
        <f t="shared" si="0"/>
        <v>2000</v>
      </c>
    </row>
    <row r="19" spans="2:27" x14ac:dyDescent="0.7">
      <c r="B19" s="7"/>
      <c r="C19" s="95" t="s">
        <v>373</v>
      </c>
      <c r="D19" s="93"/>
      <c r="E19" s="13"/>
      <c r="F19" s="121"/>
      <c r="G19" s="93">
        <v>30100</v>
      </c>
      <c r="H19" s="13"/>
      <c r="I19" s="121"/>
      <c r="J19" s="93"/>
      <c r="K19" s="13"/>
      <c r="L19" s="121"/>
      <c r="M19" s="93"/>
      <c r="N19" s="13"/>
      <c r="O19" s="121"/>
      <c r="P19" s="132">
        <f t="shared" si="0"/>
        <v>30100</v>
      </c>
    </row>
    <row r="20" spans="2:27" x14ac:dyDescent="0.7">
      <c r="B20" s="7"/>
      <c r="C20" s="95" t="s">
        <v>135</v>
      </c>
      <c r="D20" s="93"/>
      <c r="E20" s="13"/>
      <c r="F20" s="121"/>
      <c r="G20" s="93">
        <v>5774.91</v>
      </c>
      <c r="H20" s="13"/>
      <c r="I20" s="121"/>
      <c r="J20" s="93"/>
      <c r="K20" s="13">
        <v>7000</v>
      </c>
      <c r="L20" s="121"/>
      <c r="M20" s="93"/>
      <c r="N20" s="13"/>
      <c r="O20" s="121"/>
      <c r="P20" s="132">
        <f t="shared" ref="P20:P23" si="1">SUM(D20:O20)</f>
        <v>12774.91</v>
      </c>
    </row>
    <row r="21" spans="2:27" x14ac:dyDescent="0.7">
      <c r="B21" s="7"/>
      <c r="C21" s="231" t="s">
        <v>372</v>
      </c>
      <c r="D21" s="93"/>
      <c r="E21" s="13"/>
      <c r="F21" s="121"/>
      <c r="G21" s="93"/>
      <c r="H21" s="13"/>
      <c r="I21" s="121">
        <v>10000</v>
      </c>
      <c r="J21" s="93"/>
      <c r="K21" s="13"/>
      <c r="L21" s="121"/>
      <c r="M21" s="93"/>
      <c r="N21" s="13"/>
      <c r="O21" s="121"/>
      <c r="P21" s="132">
        <f t="shared" si="1"/>
        <v>10000</v>
      </c>
    </row>
    <row r="22" spans="2:27" x14ac:dyDescent="0.7">
      <c r="B22" s="7"/>
      <c r="C22" s="231" t="s">
        <v>380</v>
      </c>
      <c r="D22" s="93"/>
      <c r="E22" s="13"/>
      <c r="F22" s="121"/>
      <c r="G22" s="93"/>
      <c r="H22" s="13"/>
      <c r="I22" s="121"/>
      <c r="J22" s="93"/>
      <c r="K22" s="13"/>
      <c r="L22" s="121"/>
      <c r="M22" s="93">
        <v>1815</v>
      </c>
      <c r="N22" s="13"/>
      <c r="O22" s="121"/>
      <c r="P22" s="132">
        <f t="shared" si="1"/>
        <v>1815</v>
      </c>
    </row>
    <row r="23" spans="2:27" x14ac:dyDescent="0.7">
      <c r="B23" s="7"/>
      <c r="C23" s="231" t="s">
        <v>381</v>
      </c>
      <c r="D23" s="93"/>
      <c r="E23" s="13"/>
      <c r="F23" s="121"/>
      <c r="G23" s="93"/>
      <c r="H23" s="13"/>
      <c r="I23" s="121"/>
      <c r="J23" s="93"/>
      <c r="K23" s="13"/>
      <c r="L23" s="121"/>
      <c r="M23" s="93">
        <v>565</v>
      </c>
      <c r="N23" s="13"/>
      <c r="O23" s="121"/>
      <c r="P23" s="132">
        <f t="shared" si="1"/>
        <v>565</v>
      </c>
    </row>
    <row r="24" spans="2:27" x14ac:dyDescent="0.7">
      <c r="B24" s="7"/>
      <c r="C24" s="95" t="s">
        <v>120</v>
      </c>
      <c r="D24" s="93"/>
      <c r="E24" s="13"/>
      <c r="F24" s="121"/>
      <c r="G24" s="93"/>
      <c r="H24" s="13"/>
      <c r="I24" s="121"/>
      <c r="J24" s="93"/>
      <c r="K24" s="13"/>
      <c r="L24" s="121"/>
      <c r="M24" s="93"/>
      <c r="N24" s="13"/>
      <c r="O24" s="121"/>
      <c r="P24" s="132">
        <f>SUM(D24:M24)</f>
        <v>0</v>
      </c>
    </row>
    <row r="25" spans="2:27" s="99" customFormat="1" ht="21" thickBot="1" x14ac:dyDescent="0.75">
      <c r="B25" s="100"/>
      <c r="C25" s="100" t="s">
        <v>8</v>
      </c>
      <c r="D25" s="137">
        <f t="shared" ref="D25:J25" si="2">SUM(D14:D24)</f>
        <v>46439.26</v>
      </c>
      <c r="E25" s="137">
        <f t="shared" si="2"/>
        <v>0</v>
      </c>
      <c r="F25" s="137">
        <f t="shared" si="2"/>
        <v>0</v>
      </c>
      <c r="G25" s="101">
        <f t="shared" si="2"/>
        <v>55874.91</v>
      </c>
      <c r="H25" s="101">
        <f t="shared" si="2"/>
        <v>5257.09</v>
      </c>
      <c r="I25" s="101">
        <f t="shared" si="2"/>
        <v>29417.73</v>
      </c>
      <c r="J25" s="101">
        <f t="shared" si="2"/>
        <v>0</v>
      </c>
      <c r="K25" s="108">
        <f>+K20</f>
        <v>7000</v>
      </c>
      <c r="L25" s="116"/>
      <c r="M25" s="101">
        <f>SUM(M14:M24)</f>
        <v>16313.51</v>
      </c>
      <c r="N25" s="108"/>
      <c r="O25" s="116">
        <f>SUM(O14:O24)</f>
        <v>22571.45</v>
      </c>
      <c r="P25" s="133">
        <f>SUM(P14:P24)</f>
        <v>182873.95</v>
      </c>
      <c r="R25" s="41"/>
      <c r="S25" s="41"/>
      <c r="T25" s="41"/>
      <c r="U25" s="41"/>
      <c r="V25" s="41"/>
    </row>
    <row r="26" spans="2:27" s="96" customFormat="1" ht="21" thickBot="1" x14ac:dyDescent="0.75">
      <c r="B26" s="102"/>
      <c r="C26" s="102" t="s">
        <v>190</v>
      </c>
      <c r="D26" s="103">
        <f>+D7+D12-D25</f>
        <v>57735.139999999992</v>
      </c>
      <c r="E26" s="113">
        <f>+D26+E12-E25</f>
        <v>57735.139999999992</v>
      </c>
      <c r="F26" s="124">
        <f>+E26+F12-F25</f>
        <v>57735.139999999992</v>
      </c>
      <c r="G26" s="103">
        <f>F26+G12-G25</f>
        <v>61595.369999999995</v>
      </c>
      <c r="H26" s="113">
        <f>+G26+H12-H25</f>
        <v>56338.28</v>
      </c>
      <c r="I26" s="124">
        <f>+H26+I12-I25</f>
        <v>26920.55</v>
      </c>
      <c r="J26" s="103">
        <f>+I26+J12-J25</f>
        <v>78382.679999999993</v>
      </c>
      <c r="K26" s="113">
        <f>+J26+K12-K25</f>
        <v>71382.679999999993</v>
      </c>
      <c r="L26" s="124">
        <f>+K26+L12-L25</f>
        <v>71382.679999999993</v>
      </c>
      <c r="M26" s="103">
        <f>L26+M12-M25</f>
        <v>114804.31000000001</v>
      </c>
      <c r="N26" s="113">
        <f>+M26+N12-N25</f>
        <v>114804.31000000001</v>
      </c>
      <c r="O26" s="124">
        <f>+N26+O12-O25</f>
        <v>92232.860000000015</v>
      </c>
      <c r="P26" s="134">
        <f>+F26</f>
        <v>57735.139999999992</v>
      </c>
      <c r="Q26" s="104"/>
      <c r="R26" s="40"/>
      <c r="S26" s="40"/>
      <c r="T26" s="40"/>
      <c r="U26" s="40"/>
      <c r="V26" s="40"/>
      <c r="W26" s="104"/>
      <c r="X26" s="104"/>
      <c r="Y26" s="104"/>
      <c r="Z26" s="104"/>
      <c r="AA26" s="104"/>
    </row>
    <row r="27" spans="2:27" s="96" customFormat="1" x14ac:dyDescent="0.7">
      <c r="B27" s="102"/>
      <c r="C27" s="102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104"/>
      <c r="R27" s="40"/>
      <c r="S27" s="40"/>
      <c r="T27" s="40"/>
      <c r="U27" s="40"/>
      <c r="V27" s="40"/>
      <c r="W27" s="104"/>
      <c r="X27" s="104"/>
      <c r="Y27" s="104"/>
      <c r="Z27" s="104"/>
      <c r="AA27" s="104"/>
    </row>
    <row r="28" spans="2:27" s="96" customFormat="1" x14ac:dyDescent="0.7">
      <c r="B28" s="102"/>
      <c r="C28" s="102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104"/>
      <c r="R28" s="40"/>
      <c r="S28" s="40"/>
      <c r="T28" s="40"/>
      <c r="U28" s="40"/>
      <c r="V28" s="40"/>
      <c r="W28" s="104"/>
      <c r="X28" s="104"/>
      <c r="Y28" s="104"/>
      <c r="Z28" s="104"/>
      <c r="AA28" s="104"/>
    </row>
    <row r="29" spans="2:27" ht="21" thickBot="1" x14ac:dyDescent="0.75">
      <c r="B29" s="6"/>
      <c r="C29" s="7"/>
      <c r="D29" s="2"/>
      <c r="E29" s="2"/>
      <c r="F29" s="2"/>
      <c r="G29" s="125"/>
      <c r="H29" s="125"/>
      <c r="I29" s="125"/>
      <c r="J29" s="36"/>
      <c r="K29" s="36"/>
      <c r="L29" s="36"/>
      <c r="M29" s="36"/>
      <c r="N29" s="36"/>
      <c r="O29" s="36"/>
      <c r="P29" s="36"/>
    </row>
    <row r="30" spans="2:27" ht="21" thickBot="1" x14ac:dyDescent="0.75">
      <c r="B30" s="9"/>
      <c r="C30" s="9"/>
      <c r="D30" s="317" t="s">
        <v>0</v>
      </c>
      <c r="E30" s="318"/>
      <c r="F30" s="319"/>
      <c r="G30" s="317" t="s">
        <v>1</v>
      </c>
      <c r="H30" s="318"/>
      <c r="I30" s="319"/>
      <c r="J30" s="320" t="s">
        <v>2</v>
      </c>
      <c r="K30" s="321"/>
      <c r="L30" s="322"/>
      <c r="M30" s="320" t="s">
        <v>158</v>
      </c>
      <c r="N30" s="321"/>
      <c r="O30" s="322"/>
      <c r="P30" s="129" t="s">
        <v>3</v>
      </c>
    </row>
    <row r="31" spans="2:27" ht="21" thickBot="1" x14ac:dyDescent="0.75">
      <c r="B31" s="9"/>
      <c r="C31" s="99" t="s">
        <v>191</v>
      </c>
      <c r="D31" s="147" t="s">
        <v>146</v>
      </c>
      <c r="E31" s="139" t="s">
        <v>147</v>
      </c>
      <c r="F31" s="140" t="s">
        <v>148</v>
      </c>
      <c r="G31" s="141" t="s">
        <v>149</v>
      </c>
      <c r="H31" s="142" t="s">
        <v>150</v>
      </c>
      <c r="I31" s="143" t="s">
        <v>151</v>
      </c>
      <c r="J31" s="139" t="s">
        <v>152</v>
      </c>
      <c r="K31" s="144" t="s">
        <v>153</v>
      </c>
      <c r="L31" s="145" t="s">
        <v>154</v>
      </c>
      <c r="M31" s="139" t="s">
        <v>155</v>
      </c>
      <c r="N31" s="144" t="s">
        <v>156</v>
      </c>
      <c r="O31" s="145" t="s">
        <v>157</v>
      </c>
      <c r="P31" s="127"/>
    </row>
    <row r="32" spans="2:27" ht="21" thickBot="1" x14ac:dyDescent="0.75">
      <c r="B32" s="90" t="s">
        <v>125</v>
      </c>
      <c r="C32" s="9"/>
      <c r="D32" s="148">
        <v>172516.89</v>
      </c>
      <c r="E32" s="110"/>
      <c r="F32" s="120"/>
      <c r="G32" s="91"/>
      <c r="H32" s="110"/>
      <c r="I32" s="120"/>
      <c r="J32" s="91"/>
      <c r="K32" s="110"/>
      <c r="L32" s="120"/>
      <c r="M32" s="91"/>
      <c r="N32" s="110"/>
      <c r="O32" s="120"/>
      <c r="P32" s="130"/>
    </row>
    <row r="33" spans="2:27" x14ac:dyDescent="0.7">
      <c r="B33" s="9"/>
      <c r="C33" s="9" t="s">
        <v>126</v>
      </c>
      <c r="D33" s="92"/>
      <c r="E33" s="2"/>
      <c r="F33" s="117"/>
      <c r="G33" s="92"/>
      <c r="H33" s="2"/>
      <c r="I33" s="117"/>
      <c r="J33" s="92"/>
      <c r="K33" s="2"/>
      <c r="L33" s="117"/>
      <c r="M33" s="92"/>
      <c r="N33" s="2"/>
      <c r="O33" s="117"/>
      <c r="P33" s="131">
        <f t="shared" ref="P33:P38" si="3">SUM(D33:O33)</f>
        <v>0</v>
      </c>
    </row>
    <row r="34" spans="2:27" x14ac:dyDescent="0.7">
      <c r="B34" s="9"/>
      <c r="C34" s="9" t="s">
        <v>136</v>
      </c>
      <c r="D34" s="92">
        <f>13056.8+12963</f>
        <v>26019.8</v>
      </c>
      <c r="E34" s="2"/>
      <c r="F34" s="117"/>
      <c r="G34" s="92"/>
      <c r="H34" s="2"/>
      <c r="I34" s="117">
        <v>131600</v>
      </c>
      <c r="J34" s="92"/>
      <c r="K34" s="2"/>
      <c r="L34" s="117"/>
      <c r="M34" s="92"/>
      <c r="N34" s="2"/>
      <c r="O34" s="117"/>
      <c r="P34" s="131">
        <f t="shared" si="3"/>
        <v>157619.79999999999</v>
      </c>
    </row>
    <row r="35" spans="2:27" x14ac:dyDescent="0.7">
      <c r="B35" s="94"/>
      <c r="C35" s="9"/>
      <c r="D35" s="92"/>
      <c r="E35" s="2"/>
      <c r="F35" s="117"/>
      <c r="G35" s="92"/>
      <c r="H35" s="2"/>
      <c r="I35" s="117"/>
      <c r="J35" s="92"/>
      <c r="K35" s="2"/>
      <c r="L35" s="117"/>
      <c r="M35" s="92"/>
      <c r="N35" s="2"/>
      <c r="O35" s="117"/>
      <c r="P35" s="131">
        <f t="shared" si="3"/>
        <v>0</v>
      </c>
    </row>
    <row r="36" spans="2:27" x14ac:dyDescent="0.7">
      <c r="B36" s="94"/>
      <c r="C36" s="9" t="s">
        <v>140</v>
      </c>
      <c r="D36" s="92"/>
      <c r="E36" s="2"/>
      <c r="F36" s="117"/>
      <c r="G36" s="92"/>
      <c r="H36" s="2"/>
      <c r="I36" s="117"/>
      <c r="J36" s="92"/>
      <c r="K36" s="2"/>
      <c r="L36" s="117"/>
      <c r="M36" s="92"/>
      <c r="N36" s="2"/>
      <c r="O36" s="117"/>
      <c r="P36" s="131">
        <f t="shared" si="3"/>
        <v>0</v>
      </c>
    </row>
    <row r="37" spans="2:27" x14ac:dyDescent="0.7">
      <c r="B37" s="94"/>
      <c r="C37" s="9" t="s">
        <v>371</v>
      </c>
      <c r="D37" s="92"/>
      <c r="E37" s="2"/>
      <c r="F37" s="117"/>
      <c r="G37" s="92">
        <v>75882.320000000007</v>
      </c>
      <c r="H37" s="2"/>
      <c r="I37" s="117"/>
      <c r="J37" s="92"/>
      <c r="K37" s="2"/>
      <c r="L37" s="117"/>
      <c r="M37" s="92"/>
      <c r="N37" s="2"/>
      <c r="O37" s="117"/>
      <c r="P37" s="131">
        <f t="shared" si="3"/>
        <v>75882.320000000007</v>
      </c>
    </row>
    <row r="38" spans="2:27" x14ac:dyDescent="0.7">
      <c r="B38" s="94"/>
      <c r="C38" s="9" t="s">
        <v>370</v>
      </c>
      <c r="D38" s="92"/>
      <c r="E38" s="2"/>
      <c r="F38" s="117"/>
      <c r="G38" s="92">
        <v>18636</v>
      </c>
      <c r="H38" s="2"/>
      <c r="I38" s="117"/>
      <c r="J38" s="92"/>
      <c r="K38" s="2"/>
      <c r="L38" s="117"/>
      <c r="M38" s="92"/>
      <c r="N38" s="2"/>
      <c r="O38" s="117"/>
      <c r="P38" s="131">
        <f t="shared" si="3"/>
        <v>18636</v>
      </c>
    </row>
    <row r="39" spans="2:27" s="229" customFormat="1" ht="19.2" x14ac:dyDescent="0.65">
      <c r="B39" s="104"/>
      <c r="C39" s="104"/>
      <c r="D39" s="149">
        <f>SUM(D33:D38)</f>
        <v>26019.8</v>
      </c>
      <c r="E39" s="150">
        <f>SUM(E33:E38)</f>
        <v>0</v>
      </c>
      <c r="F39" s="151"/>
      <c r="G39" s="149">
        <f>SUM(G33:G38)</f>
        <v>94518.32</v>
      </c>
      <c r="H39" s="150"/>
      <c r="I39" s="151">
        <f>+I34</f>
        <v>131600</v>
      </c>
      <c r="J39" s="149">
        <f>SUM(J33:J38)</f>
        <v>0</v>
      </c>
      <c r="K39" s="150">
        <v>0</v>
      </c>
      <c r="L39" s="151">
        <v>0</v>
      </c>
      <c r="M39" s="149">
        <f>SUM(M33:M38)</f>
        <v>0</v>
      </c>
      <c r="N39" s="150"/>
      <c r="O39" s="151"/>
      <c r="P39" s="151">
        <f>SUM(P33:P38)</f>
        <v>252138.12</v>
      </c>
      <c r="R39" s="230"/>
      <c r="S39" s="230"/>
      <c r="T39" s="230"/>
      <c r="U39" s="230"/>
      <c r="V39" s="230"/>
    </row>
    <row r="40" spans="2:27" s="11" customFormat="1" x14ac:dyDescent="0.7">
      <c r="B40" s="228" t="s">
        <v>134</v>
      </c>
      <c r="D40" s="105"/>
      <c r="E40" s="114"/>
      <c r="F40" s="126"/>
      <c r="G40" s="105"/>
      <c r="H40" s="114"/>
      <c r="I40" s="126"/>
      <c r="J40" s="105"/>
      <c r="K40" s="114"/>
      <c r="L40" s="126"/>
      <c r="M40" s="105"/>
      <c r="N40" s="114"/>
      <c r="O40" s="126"/>
      <c r="P40" s="126"/>
      <c r="Q40" s="223"/>
      <c r="R40" s="40"/>
      <c r="S40" s="40"/>
      <c r="T40" s="40"/>
      <c r="U40" s="40"/>
      <c r="V40" s="40"/>
      <c r="W40" s="223"/>
      <c r="X40" s="223"/>
      <c r="Y40" s="223"/>
      <c r="Z40" s="223"/>
      <c r="AA40" s="223"/>
    </row>
    <row r="41" spans="2:27" s="11" customFormat="1" x14ac:dyDescent="0.7">
      <c r="B41" s="228"/>
      <c r="C41" s="95" t="s">
        <v>369</v>
      </c>
      <c r="D41" s="92">
        <v>170000</v>
      </c>
      <c r="E41" s="2"/>
      <c r="F41" s="117"/>
      <c r="G41" s="92"/>
      <c r="H41" s="2"/>
      <c r="I41" s="117">
        <v>100078.75</v>
      </c>
      <c r="J41" s="92"/>
      <c r="K41" s="2"/>
      <c r="L41" s="117"/>
      <c r="M41" s="92"/>
      <c r="N41" s="2"/>
      <c r="O41" s="117"/>
      <c r="P41" s="131">
        <f t="shared" ref="P41:P53" si="4">SUM(D41:O41)</f>
        <v>270078.75</v>
      </c>
      <c r="Q41" s="223"/>
      <c r="R41" s="40"/>
      <c r="S41" s="40"/>
      <c r="T41" s="40"/>
      <c r="U41" s="40"/>
      <c r="V41" s="40"/>
      <c r="W41" s="223"/>
      <c r="X41" s="223"/>
      <c r="Y41" s="223"/>
      <c r="Z41" s="223"/>
      <c r="AA41" s="223"/>
    </row>
    <row r="42" spans="2:27" s="11" customFormat="1" x14ac:dyDescent="0.7">
      <c r="B42" s="7"/>
      <c r="C42" s="95" t="s">
        <v>143</v>
      </c>
      <c r="D42" s="92">
        <f>4453+10000+666</f>
        <v>15119</v>
      </c>
      <c r="E42" s="2">
        <f>4874+999</f>
        <v>5873</v>
      </c>
      <c r="F42" s="117"/>
      <c r="G42" s="92"/>
      <c r="H42" s="2"/>
      <c r="I42" s="117"/>
      <c r="J42" s="92"/>
      <c r="K42" s="2"/>
      <c r="L42" s="117"/>
      <c r="M42" s="92"/>
      <c r="N42" s="2"/>
      <c r="O42" s="117"/>
      <c r="P42" s="131">
        <f t="shared" si="4"/>
        <v>20992</v>
      </c>
      <c r="Q42" s="223"/>
      <c r="R42" s="40"/>
      <c r="S42" s="40"/>
      <c r="T42" s="40"/>
      <c r="U42" s="40"/>
      <c r="V42" s="40"/>
      <c r="W42" s="223"/>
      <c r="X42" s="223"/>
      <c r="Y42" s="223"/>
      <c r="Z42" s="223"/>
      <c r="AA42" s="223"/>
    </row>
    <row r="43" spans="2:27" s="11" customFormat="1" x14ac:dyDescent="0.7">
      <c r="B43" s="7"/>
      <c r="C43" s="95" t="s">
        <v>368</v>
      </c>
      <c r="D43" s="92">
        <v>5550</v>
      </c>
      <c r="E43" s="2"/>
      <c r="F43" s="117"/>
      <c r="G43" s="92"/>
      <c r="H43" s="2"/>
      <c r="I43" s="117"/>
      <c r="J43" s="92"/>
      <c r="K43" s="2"/>
      <c r="L43" s="117"/>
      <c r="M43" s="92"/>
      <c r="N43" s="2"/>
      <c r="O43" s="117"/>
      <c r="P43" s="131">
        <f t="shared" si="4"/>
        <v>5550</v>
      </c>
      <c r="Q43" s="223"/>
      <c r="R43" s="40"/>
      <c r="S43" s="40"/>
      <c r="T43" s="40"/>
      <c r="U43" s="40"/>
      <c r="V43" s="40"/>
      <c r="W43" s="223"/>
      <c r="X43" s="223"/>
      <c r="Y43" s="223"/>
      <c r="Z43" s="223"/>
      <c r="AA43" s="223"/>
    </row>
    <row r="44" spans="2:27" s="11" customFormat="1" x14ac:dyDescent="0.7">
      <c r="B44" s="7"/>
      <c r="C44" s="95" t="s">
        <v>173</v>
      </c>
      <c r="D44" s="92"/>
      <c r="E44" s="2"/>
      <c r="F44" s="117"/>
      <c r="G44" s="92"/>
      <c r="H44" s="2"/>
      <c r="I44" s="117"/>
      <c r="J44" s="92">
        <v>6575</v>
      </c>
      <c r="K44" s="2"/>
      <c r="L44" s="117"/>
      <c r="M44" s="92"/>
      <c r="N44" s="2"/>
      <c r="O44" s="117">
        <v>20886</v>
      </c>
      <c r="P44" s="131">
        <f t="shared" si="4"/>
        <v>27461</v>
      </c>
      <c r="Q44" s="223"/>
      <c r="R44" s="40"/>
      <c r="S44" s="40"/>
      <c r="T44" s="40"/>
      <c r="U44" s="40"/>
      <c r="V44" s="40"/>
      <c r="W44" s="223"/>
      <c r="X44" s="223"/>
      <c r="Y44" s="223"/>
      <c r="Z44" s="223"/>
      <c r="AA44" s="223"/>
    </row>
    <row r="45" spans="2:27" s="11" customFormat="1" x14ac:dyDescent="0.7">
      <c r="B45" s="7"/>
      <c r="C45" s="95" t="s">
        <v>161</v>
      </c>
      <c r="D45" s="92">
        <v>45</v>
      </c>
      <c r="E45" s="2"/>
      <c r="F45" s="117"/>
      <c r="G45" s="92"/>
      <c r="H45" s="2"/>
      <c r="I45" s="117"/>
      <c r="J45" s="92"/>
      <c r="K45" s="2"/>
      <c r="L45" s="117"/>
      <c r="M45" s="92"/>
      <c r="N45" s="2"/>
      <c r="O45" s="117"/>
      <c r="P45" s="131">
        <f t="shared" si="4"/>
        <v>45</v>
      </c>
      <c r="Q45" s="223"/>
      <c r="R45" s="40"/>
      <c r="S45" s="40"/>
      <c r="T45" s="40"/>
      <c r="U45" s="40"/>
      <c r="V45" s="40"/>
      <c r="W45" s="223"/>
      <c r="X45" s="223"/>
      <c r="Y45" s="223"/>
      <c r="Z45" s="223"/>
      <c r="AA45" s="223"/>
    </row>
    <row r="46" spans="2:27" s="11" customFormat="1" x14ac:dyDescent="0.7">
      <c r="B46" s="7"/>
      <c r="C46" s="95" t="s">
        <v>170</v>
      </c>
      <c r="D46" s="92"/>
      <c r="E46" s="2"/>
      <c r="F46" s="117"/>
      <c r="G46" s="92"/>
      <c r="H46" s="2"/>
      <c r="I46" s="117"/>
      <c r="J46" s="92"/>
      <c r="K46" s="2"/>
      <c r="L46" s="117"/>
      <c r="M46" s="92"/>
      <c r="N46" s="2"/>
      <c r="O46" s="117"/>
      <c r="P46" s="131">
        <f t="shared" si="4"/>
        <v>0</v>
      </c>
      <c r="Q46" s="223"/>
      <c r="R46" s="40"/>
      <c r="S46" s="40"/>
      <c r="T46" s="40"/>
      <c r="U46" s="40"/>
      <c r="V46" s="40"/>
      <c r="W46" s="223"/>
      <c r="X46" s="223"/>
      <c r="Y46" s="223"/>
      <c r="Z46" s="223"/>
      <c r="AA46" s="223"/>
    </row>
    <row r="47" spans="2:27" s="11" customFormat="1" x14ac:dyDescent="0.7">
      <c r="B47" s="7"/>
      <c r="C47" s="95" t="s">
        <v>171</v>
      </c>
      <c r="D47" s="92"/>
      <c r="E47" s="2"/>
      <c r="F47" s="117"/>
      <c r="G47" s="92"/>
      <c r="H47" s="2"/>
      <c r="I47" s="117"/>
      <c r="J47" s="92"/>
      <c r="K47" s="2"/>
      <c r="L47" s="117"/>
      <c r="M47" s="92"/>
      <c r="N47" s="2"/>
      <c r="O47" s="117"/>
      <c r="P47" s="131">
        <f t="shared" si="4"/>
        <v>0</v>
      </c>
      <c r="Q47" s="223"/>
      <c r="R47" s="40"/>
      <c r="S47" s="40"/>
      <c r="T47" s="40"/>
      <c r="U47" s="40"/>
      <c r="V47" s="40"/>
      <c r="W47" s="223"/>
      <c r="X47" s="223"/>
      <c r="Y47" s="223"/>
      <c r="Z47" s="223"/>
      <c r="AA47" s="223"/>
    </row>
    <row r="48" spans="2:27" s="11" customFormat="1" x14ac:dyDescent="0.7">
      <c r="B48" s="7"/>
      <c r="C48" s="95" t="s">
        <v>160</v>
      </c>
      <c r="D48" s="92"/>
      <c r="E48" s="2">
        <f>300+33</f>
        <v>333</v>
      </c>
      <c r="F48" s="117">
        <f>300+33</f>
        <v>333</v>
      </c>
      <c r="G48" s="92"/>
      <c r="H48" s="2"/>
      <c r="I48" s="117"/>
      <c r="J48" s="92"/>
      <c r="K48" s="2"/>
      <c r="L48" s="117"/>
      <c r="M48" s="92"/>
      <c r="N48" s="2"/>
      <c r="O48" s="117">
        <v>15.08</v>
      </c>
      <c r="P48" s="131">
        <f t="shared" si="4"/>
        <v>681.08</v>
      </c>
      <c r="Q48" s="223"/>
      <c r="R48" s="40"/>
      <c r="S48" s="40"/>
      <c r="T48" s="40"/>
      <c r="U48" s="40"/>
      <c r="V48" s="40"/>
      <c r="W48" s="223"/>
      <c r="X48" s="223"/>
      <c r="Y48" s="223"/>
      <c r="Z48" s="223"/>
      <c r="AA48" s="223"/>
    </row>
    <row r="49" spans="2:27" s="11" customFormat="1" x14ac:dyDescent="0.7">
      <c r="B49" s="7"/>
      <c r="C49" s="95" t="s">
        <v>382</v>
      </c>
      <c r="D49" s="92"/>
      <c r="E49" s="2"/>
      <c r="F49" s="117"/>
      <c r="G49" s="92"/>
      <c r="H49" s="2"/>
      <c r="I49" s="117"/>
      <c r="J49" s="92"/>
      <c r="K49" s="2"/>
      <c r="L49" s="117"/>
      <c r="M49" s="92"/>
      <c r="N49" s="2"/>
      <c r="O49" s="117">
        <v>10681.2</v>
      </c>
      <c r="P49" s="131">
        <f t="shared" si="4"/>
        <v>10681.2</v>
      </c>
      <c r="Q49" s="223"/>
      <c r="R49" s="40"/>
      <c r="S49" s="40"/>
      <c r="T49" s="40"/>
      <c r="U49" s="40"/>
      <c r="V49" s="40"/>
      <c r="W49" s="223"/>
      <c r="X49" s="223"/>
      <c r="Y49" s="223"/>
      <c r="Z49" s="223"/>
      <c r="AA49" s="223"/>
    </row>
    <row r="50" spans="2:27" s="11" customFormat="1" x14ac:dyDescent="0.7">
      <c r="B50" s="7"/>
      <c r="C50" s="95" t="s">
        <v>383</v>
      </c>
      <c r="D50" s="92"/>
      <c r="E50" s="2"/>
      <c r="F50" s="117"/>
      <c r="G50" s="92"/>
      <c r="H50" s="2"/>
      <c r="I50" s="117"/>
      <c r="J50" s="92"/>
      <c r="K50" s="2"/>
      <c r="L50" s="117"/>
      <c r="M50" s="92"/>
      <c r="N50" s="2"/>
      <c r="O50" s="117">
        <v>812</v>
      </c>
      <c r="P50" s="131">
        <f t="shared" si="4"/>
        <v>812</v>
      </c>
      <c r="Q50" s="223"/>
      <c r="R50" s="40"/>
      <c r="S50" s="40"/>
      <c r="T50" s="40"/>
      <c r="U50" s="40"/>
      <c r="V50" s="40"/>
      <c r="W50" s="223"/>
      <c r="X50" s="223"/>
      <c r="Y50" s="223"/>
      <c r="Z50" s="223"/>
      <c r="AA50" s="223"/>
    </row>
    <row r="51" spans="2:27" s="11" customFormat="1" x14ac:dyDescent="0.7">
      <c r="B51" s="7"/>
      <c r="C51" s="95" t="s">
        <v>384</v>
      </c>
      <c r="D51" s="92"/>
      <c r="E51" s="2"/>
      <c r="F51" s="117"/>
      <c r="G51" s="92"/>
      <c r="H51" s="2"/>
      <c r="I51" s="117"/>
      <c r="J51" s="92"/>
      <c r="K51" s="2"/>
      <c r="L51" s="117"/>
      <c r="M51" s="92"/>
      <c r="N51" s="2"/>
      <c r="O51" s="117">
        <v>15346.8</v>
      </c>
      <c r="P51" s="131">
        <f t="shared" si="4"/>
        <v>15346.8</v>
      </c>
      <c r="Q51" s="223"/>
      <c r="R51" s="40"/>
      <c r="S51" s="40"/>
      <c r="T51" s="40"/>
      <c r="U51" s="40"/>
      <c r="V51" s="40"/>
      <c r="W51" s="223"/>
      <c r="X51" s="223"/>
      <c r="Y51" s="223"/>
      <c r="Z51" s="223"/>
      <c r="AA51" s="223"/>
    </row>
    <row r="52" spans="2:27" s="11" customFormat="1" x14ac:dyDescent="0.7">
      <c r="B52" s="7"/>
      <c r="C52" s="95" t="s">
        <v>385</v>
      </c>
      <c r="D52" s="92"/>
      <c r="E52" s="2"/>
      <c r="F52" s="117"/>
      <c r="G52" s="92"/>
      <c r="H52" s="2"/>
      <c r="I52" s="117"/>
      <c r="J52" s="92"/>
      <c r="K52" s="2"/>
      <c r="L52" s="117"/>
      <c r="M52" s="92"/>
      <c r="N52" s="2"/>
      <c r="O52" s="117">
        <v>1671</v>
      </c>
      <c r="P52" s="131">
        <f t="shared" si="4"/>
        <v>1671</v>
      </c>
      <c r="Q52" s="223"/>
      <c r="R52" s="40"/>
      <c r="S52" s="40"/>
      <c r="T52" s="40"/>
      <c r="U52" s="40"/>
      <c r="V52" s="40"/>
      <c r="W52" s="223"/>
      <c r="X52" s="223"/>
      <c r="Y52" s="223"/>
      <c r="Z52" s="223"/>
      <c r="AA52" s="223"/>
    </row>
    <row r="53" spans="2:27" s="11" customFormat="1" x14ac:dyDescent="0.7">
      <c r="B53" s="7"/>
      <c r="C53" s="233" t="s">
        <v>386</v>
      </c>
      <c r="D53" s="92"/>
      <c r="E53" s="2"/>
      <c r="F53" s="117"/>
      <c r="G53" s="92"/>
      <c r="H53" s="2"/>
      <c r="I53" s="117"/>
      <c r="J53" s="92"/>
      <c r="K53" s="2"/>
      <c r="L53" s="117"/>
      <c r="M53" s="92"/>
      <c r="N53" s="2"/>
      <c r="O53" s="117">
        <v>2494</v>
      </c>
      <c r="P53" s="131">
        <f t="shared" si="4"/>
        <v>2494</v>
      </c>
      <c r="Q53" s="223"/>
      <c r="R53" s="40"/>
      <c r="S53" s="40"/>
      <c r="T53" s="40"/>
      <c r="U53" s="40"/>
      <c r="V53" s="40"/>
      <c r="W53" s="223"/>
      <c r="X53" s="223"/>
      <c r="Y53" s="223"/>
      <c r="Z53" s="223"/>
      <c r="AA53" s="223"/>
    </row>
    <row r="54" spans="2:27" s="11" customFormat="1" x14ac:dyDescent="0.7">
      <c r="B54" s="7"/>
      <c r="C54" s="95"/>
      <c r="D54" s="92"/>
      <c r="E54" s="2"/>
      <c r="F54" s="117"/>
      <c r="G54" s="92"/>
      <c r="H54" s="2"/>
      <c r="I54" s="117"/>
      <c r="J54" s="92"/>
      <c r="K54" s="2"/>
      <c r="L54" s="117"/>
      <c r="M54" s="92"/>
      <c r="N54" s="2"/>
      <c r="O54" s="117"/>
      <c r="P54" s="131">
        <f>SUM(D54:M54)</f>
        <v>0</v>
      </c>
      <c r="Q54" s="223"/>
      <c r="R54" s="40"/>
      <c r="S54" s="40"/>
      <c r="T54" s="40"/>
      <c r="U54" s="40"/>
      <c r="V54" s="40"/>
      <c r="W54" s="223"/>
      <c r="X54" s="223"/>
      <c r="Y54" s="223"/>
      <c r="Z54" s="223"/>
      <c r="AA54" s="223"/>
    </row>
    <row r="55" spans="2:27" s="11" customFormat="1" ht="21" thickBot="1" x14ac:dyDescent="0.75">
      <c r="B55" s="227"/>
      <c r="C55" s="187" t="s">
        <v>8</v>
      </c>
      <c r="D55" s="101">
        <f>SUM(D41:D54)</f>
        <v>190714</v>
      </c>
      <c r="E55" s="108">
        <f>SUM(E41:E54)</f>
        <v>6206</v>
      </c>
      <c r="F55" s="116">
        <f>SUM(F41:F54)</f>
        <v>333</v>
      </c>
      <c r="G55" s="101">
        <f>SUM(G41:G54)</f>
        <v>0</v>
      </c>
      <c r="H55" s="108">
        <f>+H54</f>
        <v>0</v>
      </c>
      <c r="I55" s="116">
        <f>+I41</f>
        <v>100078.75</v>
      </c>
      <c r="J55" s="101">
        <f>SUM(J41:J54)</f>
        <v>6575</v>
      </c>
      <c r="K55" s="108">
        <v>0</v>
      </c>
      <c r="L55" s="116">
        <v>0</v>
      </c>
      <c r="M55" s="101">
        <f>SUM(M41:M54)</f>
        <v>0</v>
      </c>
      <c r="N55" s="108"/>
      <c r="O55" s="116">
        <f>SUM(O42:O53)</f>
        <v>51906.080000000002</v>
      </c>
      <c r="P55" s="108">
        <f>SUM(P41:P54)</f>
        <v>355812.83</v>
      </c>
      <c r="Q55" s="223"/>
      <c r="R55" s="40"/>
      <c r="S55" s="40"/>
      <c r="T55" s="40"/>
      <c r="U55" s="40"/>
      <c r="V55" s="40"/>
      <c r="W55" s="223"/>
      <c r="X55" s="223"/>
      <c r="Y55" s="223"/>
      <c r="Z55" s="223"/>
      <c r="AA55" s="223"/>
    </row>
    <row r="56" spans="2:27" s="11" customFormat="1" ht="21" thickBot="1" x14ac:dyDescent="0.75">
      <c r="B56" s="226"/>
      <c r="C56" s="187" t="s">
        <v>144</v>
      </c>
      <c r="D56" s="103">
        <f>+D32+D39-D55</f>
        <v>7822.6900000000023</v>
      </c>
      <c r="E56" s="113">
        <f t="shared" ref="E56:L56" si="5">+D56+E39-E55</f>
        <v>1616.6900000000023</v>
      </c>
      <c r="F56" s="124">
        <f t="shared" si="5"/>
        <v>1283.6900000000023</v>
      </c>
      <c r="G56" s="103">
        <f t="shared" si="5"/>
        <v>95802.010000000009</v>
      </c>
      <c r="H56" s="103">
        <f t="shared" si="5"/>
        <v>95802.010000000009</v>
      </c>
      <c r="I56" s="103">
        <f t="shared" si="5"/>
        <v>127323.26000000001</v>
      </c>
      <c r="J56" s="103">
        <f t="shared" si="5"/>
        <v>120748.26000000001</v>
      </c>
      <c r="K56" s="113">
        <f t="shared" si="5"/>
        <v>120748.26000000001</v>
      </c>
      <c r="L56" s="124">
        <f t="shared" si="5"/>
        <v>120748.26000000001</v>
      </c>
      <c r="M56" s="103">
        <f>J56+M39-M55</f>
        <v>120748.26000000001</v>
      </c>
      <c r="N56" s="113">
        <f>+M56+N39-N55</f>
        <v>120748.26000000001</v>
      </c>
      <c r="O56" s="124">
        <f>+N56+O39-O55</f>
        <v>68842.180000000008</v>
      </c>
      <c r="P56" s="124">
        <f>+D32+P39-P55</f>
        <v>68842.179999999993</v>
      </c>
      <c r="Q56" s="223"/>
      <c r="R56" s="40"/>
      <c r="S56" s="40"/>
      <c r="T56" s="40"/>
      <c r="U56" s="40"/>
      <c r="V56" s="40"/>
      <c r="W56" s="223"/>
      <c r="X56" s="223"/>
      <c r="Y56" s="223"/>
      <c r="Z56" s="223"/>
      <c r="AA56" s="223"/>
    </row>
    <row r="57" spans="2:27" s="11" customFormat="1" x14ac:dyDescent="0.7">
      <c r="B57" s="7"/>
      <c r="C57" s="7" t="s">
        <v>145</v>
      </c>
      <c r="D57" s="7"/>
      <c r="E57" s="7"/>
      <c r="F57" s="7"/>
      <c r="J57" s="223"/>
      <c r="K57" s="223"/>
      <c r="L57" s="223"/>
      <c r="M57" s="223">
        <v>13.38</v>
      </c>
      <c r="N57" s="223"/>
      <c r="O57" s="223"/>
      <c r="P57" s="40">
        <f>+P56/M57</f>
        <v>5145.1554559043343</v>
      </c>
      <c r="Q57" s="223"/>
      <c r="R57" s="40"/>
      <c r="S57" s="40"/>
      <c r="T57" s="40"/>
      <c r="U57" s="40"/>
      <c r="V57" s="40"/>
      <c r="W57" s="223"/>
      <c r="X57" s="223"/>
      <c r="Y57" s="223"/>
      <c r="Z57" s="223"/>
      <c r="AA57" s="223"/>
    </row>
    <row r="58" spans="2:27" s="11" customFormat="1" ht="21" thickBot="1" x14ac:dyDescent="0.75">
      <c r="B58" s="7"/>
      <c r="C58" s="7"/>
      <c r="D58" s="7"/>
      <c r="E58" s="7"/>
      <c r="F58" s="7"/>
      <c r="J58" s="223"/>
      <c r="K58" s="223"/>
      <c r="L58" s="223"/>
      <c r="M58" s="223"/>
      <c r="N58" s="223"/>
      <c r="O58" s="223"/>
      <c r="P58" s="223"/>
      <c r="Q58" s="223"/>
      <c r="R58" s="40"/>
      <c r="S58" s="40"/>
      <c r="T58" s="40"/>
      <c r="U58" s="40"/>
      <c r="V58" s="40"/>
      <c r="W58" s="223"/>
      <c r="X58" s="223"/>
      <c r="Y58" s="223"/>
      <c r="Z58" s="223"/>
      <c r="AA58" s="223"/>
    </row>
    <row r="59" spans="2:27" s="11" customFormat="1" ht="21" thickBot="1" x14ac:dyDescent="0.75">
      <c r="B59" s="7"/>
      <c r="C59" s="7"/>
      <c r="D59" s="7"/>
      <c r="E59" s="7"/>
      <c r="F59" s="7"/>
      <c r="J59" s="223"/>
      <c r="K59" s="223"/>
      <c r="L59" s="223"/>
      <c r="M59" s="225"/>
      <c r="N59" s="225"/>
      <c r="O59" s="225"/>
      <c r="P59" s="224">
        <f>+P57+P26</f>
        <v>62880.295455904328</v>
      </c>
      <c r="Q59" s="223"/>
      <c r="R59" s="40"/>
      <c r="S59" s="40"/>
      <c r="T59" s="40"/>
      <c r="U59" s="40"/>
      <c r="V59" s="40"/>
      <c r="W59" s="223"/>
      <c r="X59" s="223"/>
      <c r="Y59" s="223"/>
      <c r="Z59" s="223"/>
      <c r="AA59" s="223"/>
    </row>
    <row r="60" spans="2:27" s="11" customFormat="1" x14ac:dyDescent="0.7">
      <c r="B60" s="7"/>
      <c r="C60" s="7"/>
      <c r="D60" s="7"/>
      <c r="E60" s="7"/>
      <c r="F60" s="7"/>
      <c r="J60" s="223"/>
      <c r="K60" s="223"/>
      <c r="L60" s="223"/>
      <c r="M60" s="223"/>
      <c r="N60" s="223"/>
      <c r="O60" s="223"/>
      <c r="P60" s="223"/>
      <c r="Q60" s="223"/>
      <c r="R60" s="40"/>
      <c r="S60" s="40"/>
      <c r="T60" s="40"/>
      <c r="U60" s="40"/>
      <c r="V60" s="40"/>
      <c r="W60" s="223"/>
      <c r="X60" s="223"/>
      <c r="Y60" s="223"/>
      <c r="Z60" s="223"/>
      <c r="AA60" s="223"/>
    </row>
    <row r="61" spans="2:27" s="11" customFormat="1" x14ac:dyDescent="0.7">
      <c r="B61" s="7"/>
      <c r="C61" s="7"/>
      <c r="D61" s="7"/>
      <c r="E61" s="7"/>
      <c r="F61" s="7"/>
      <c r="J61" s="223"/>
      <c r="K61" s="223"/>
      <c r="L61" s="223"/>
      <c r="M61" s="223"/>
      <c r="N61" s="223"/>
      <c r="O61" s="223"/>
      <c r="P61" s="223"/>
      <c r="Q61" s="223"/>
      <c r="R61" s="40"/>
      <c r="S61" s="40"/>
      <c r="T61" s="40"/>
      <c r="U61" s="40"/>
      <c r="V61" s="40"/>
      <c r="W61" s="223"/>
      <c r="X61" s="223"/>
      <c r="Y61" s="223"/>
      <c r="Z61" s="223"/>
      <c r="AA61" s="223"/>
    </row>
    <row r="62" spans="2:27" s="11" customFormat="1" x14ac:dyDescent="0.7">
      <c r="B62" s="6"/>
      <c r="C62" s="6"/>
      <c r="D62" s="6"/>
      <c r="E62" s="6"/>
      <c r="F62" s="6"/>
      <c r="J62" s="12"/>
      <c r="K62" s="12"/>
      <c r="L62" s="12"/>
      <c r="M62" s="12"/>
      <c r="N62" s="12"/>
      <c r="O62" s="12"/>
      <c r="P62" s="12"/>
      <c r="Q62" s="12"/>
      <c r="R62" s="41"/>
      <c r="S62" s="41"/>
      <c r="T62" s="41"/>
      <c r="U62" s="41"/>
      <c r="V62" s="41"/>
      <c r="W62" s="12"/>
      <c r="X62" s="12"/>
      <c r="Y62" s="12"/>
      <c r="Z62" s="12"/>
      <c r="AA62" s="12"/>
    </row>
    <row r="63" spans="2:27" s="11" customFormat="1" x14ac:dyDescent="0.7">
      <c r="B63" s="6"/>
      <c r="C63" s="6"/>
      <c r="D63" s="6"/>
      <c r="E63" s="6"/>
      <c r="F63" s="6"/>
      <c r="J63" s="12"/>
      <c r="K63" s="12"/>
      <c r="L63" s="12"/>
      <c r="M63" s="12"/>
      <c r="N63" s="12"/>
      <c r="O63" s="12"/>
      <c r="P63" s="12"/>
      <c r="Q63" s="12"/>
      <c r="R63" s="41"/>
      <c r="S63" s="41"/>
      <c r="T63" s="41"/>
      <c r="U63" s="41"/>
      <c r="V63" s="41"/>
      <c r="W63" s="12"/>
      <c r="X63" s="12"/>
      <c r="Y63" s="12"/>
      <c r="Z63" s="12"/>
      <c r="AA63" s="12"/>
    </row>
    <row r="64" spans="2:27" s="11" customFormat="1" x14ac:dyDescent="0.7">
      <c r="B64" s="6"/>
      <c r="C64" s="6"/>
      <c r="D64" s="6"/>
      <c r="E64" s="6"/>
      <c r="F64" s="6"/>
      <c r="J64" s="12"/>
      <c r="K64" s="12"/>
      <c r="L64" s="12"/>
      <c r="M64" s="12"/>
      <c r="N64" s="12"/>
      <c r="O64" s="12"/>
      <c r="P64" s="12"/>
      <c r="Q64" s="12"/>
      <c r="R64" s="41"/>
      <c r="S64" s="41"/>
      <c r="T64" s="41"/>
      <c r="U64" s="41"/>
      <c r="V64" s="41"/>
      <c r="W64" s="12"/>
      <c r="X64" s="12"/>
      <c r="Y64" s="12"/>
      <c r="Z64" s="12"/>
      <c r="AA64" s="12"/>
    </row>
    <row r="65" spans="2:27" s="11" customFormat="1" x14ac:dyDescent="0.7">
      <c r="B65" s="6"/>
      <c r="C65" s="6"/>
      <c r="D65" s="6"/>
      <c r="E65" s="6"/>
      <c r="F65" s="6"/>
      <c r="J65" s="12"/>
      <c r="K65" s="12"/>
      <c r="L65" s="12"/>
      <c r="M65" s="12"/>
      <c r="N65" s="12"/>
      <c r="O65" s="12"/>
      <c r="P65" s="12"/>
      <c r="Q65" s="12"/>
      <c r="R65" s="41"/>
      <c r="S65" s="41"/>
      <c r="T65" s="41"/>
      <c r="U65" s="41"/>
      <c r="V65" s="41"/>
      <c r="W65" s="12"/>
      <c r="X65" s="12"/>
      <c r="Y65" s="12"/>
      <c r="Z65" s="12"/>
      <c r="AA65" s="12"/>
    </row>
    <row r="66" spans="2:27" s="11" customFormat="1" x14ac:dyDescent="0.7">
      <c r="B66" s="6"/>
      <c r="C66" s="6"/>
      <c r="D66" s="6"/>
      <c r="E66" s="6"/>
      <c r="F66" s="6"/>
      <c r="J66" s="12"/>
      <c r="K66" s="12"/>
      <c r="L66" s="12"/>
      <c r="M66" s="12"/>
      <c r="N66" s="12"/>
      <c r="O66" s="12"/>
      <c r="P66" s="12"/>
      <c r="Q66" s="12"/>
      <c r="R66" s="41"/>
      <c r="S66" s="41"/>
      <c r="T66" s="41"/>
      <c r="U66" s="41"/>
      <c r="V66" s="41"/>
      <c r="W66" s="12"/>
      <c r="X66" s="12"/>
      <c r="Y66" s="12"/>
      <c r="Z66" s="12"/>
      <c r="AA66" s="12"/>
    </row>
    <row r="67" spans="2:27" s="11" customFormat="1" x14ac:dyDescent="0.7">
      <c r="B67" s="6"/>
      <c r="C67" s="6"/>
      <c r="D67" s="6"/>
      <c r="E67" s="6"/>
      <c r="F67" s="6"/>
      <c r="J67" s="12"/>
      <c r="K67" s="12"/>
      <c r="L67" s="12"/>
      <c r="M67" s="12"/>
      <c r="N67" s="12"/>
      <c r="O67" s="12"/>
      <c r="P67" s="12"/>
      <c r="Q67" s="12"/>
      <c r="R67" s="41"/>
      <c r="S67" s="41"/>
      <c r="T67" s="41"/>
      <c r="U67" s="41"/>
      <c r="V67" s="41"/>
      <c r="W67" s="12"/>
      <c r="X67" s="12"/>
      <c r="Y67" s="12"/>
      <c r="Z67" s="12"/>
      <c r="AA67" s="12"/>
    </row>
    <row r="68" spans="2:27" s="11" customFormat="1" x14ac:dyDescent="0.7">
      <c r="B68" s="6"/>
      <c r="C68" s="6"/>
      <c r="D68" s="6"/>
      <c r="E68" s="6"/>
      <c r="F68" s="6"/>
      <c r="J68" s="12"/>
      <c r="K68" s="12"/>
      <c r="L68" s="12"/>
      <c r="M68" s="12"/>
      <c r="N68" s="12"/>
      <c r="O68" s="12"/>
      <c r="P68" s="12"/>
      <c r="Q68" s="12"/>
      <c r="R68" s="41"/>
      <c r="S68" s="41"/>
      <c r="T68" s="41"/>
      <c r="U68" s="41"/>
      <c r="V68" s="41"/>
      <c r="W68" s="12"/>
      <c r="X68" s="12"/>
      <c r="Y68" s="12"/>
      <c r="Z68" s="12"/>
      <c r="AA68" s="12"/>
    </row>
    <row r="69" spans="2:27" s="11" customFormat="1" x14ac:dyDescent="0.7">
      <c r="B69" s="6"/>
      <c r="C69" s="6"/>
      <c r="D69" s="6"/>
      <c r="E69" s="6"/>
      <c r="F69" s="6"/>
      <c r="J69" s="12"/>
      <c r="K69" s="12"/>
      <c r="L69" s="12"/>
      <c r="M69" s="12"/>
      <c r="N69" s="12"/>
      <c r="O69" s="12"/>
      <c r="P69" s="12"/>
      <c r="Q69" s="12"/>
      <c r="R69" s="41"/>
      <c r="S69" s="41"/>
      <c r="T69" s="41"/>
      <c r="U69" s="41"/>
      <c r="V69" s="41"/>
      <c r="W69" s="12"/>
      <c r="X69" s="12"/>
      <c r="Y69" s="12"/>
      <c r="Z69" s="12"/>
      <c r="AA69" s="12"/>
    </row>
    <row r="70" spans="2:27" s="11" customFormat="1" x14ac:dyDescent="0.7">
      <c r="B70" s="6"/>
      <c r="C70" s="6"/>
      <c r="D70" s="6"/>
      <c r="E70" s="6"/>
      <c r="F70" s="6"/>
      <c r="J70" s="12"/>
      <c r="K70" s="12"/>
      <c r="L70" s="12"/>
      <c r="M70" s="12"/>
      <c r="N70" s="12"/>
      <c r="O70" s="12"/>
      <c r="P70" s="12"/>
      <c r="Q70" s="12"/>
      <c r="R70" s="41"/>
      <c r="S70" s="41"/>
      <c r="T70" s="41"/>
      <c r="U70" s="41"/>
      <c r="V70" s="41"/>
      <c r="W70" s="12"/>
      <c r="X70" s="12"/>
      <c r="Y70" s="12"/>
      <c r="Z70" s="12"/>
      <c r="AA70" s="12"/>
    </row>
    <row r="71" spans="2:27" s="11" customFormat="1" x14ac:dyDescent="0.7">
      <c r="B71" s="6"/>
      <c r="C71" s="6"/>
      <c r="D71" s="6"/>
      <c r="E71" s="6"/>
      <c r="F71" s="6"/>
      <c r="J71" s="12"/>
      <c r="K71" s="12"/>
      <c r="L71" s="12"/>
      <c r="M71" s="12"/>
      <c r="N71" s="12"/>
      <c r="O71" s="12"/>
      <c r="P71" s="12"/>
      <c r="Q71" s="12"/>
      <c r="R71" s="41"/>
      <c r="S71" s="41"/>
      <c r="T71" s="41"/>
      <c r="U71" s="41"/>
      <c r="V71" s="41"/>
      <c r="W71" s="12"/>
      <c r="X71" s="12"/>
      <c r="Y71" s="12"/>
      <c r="Z71" s="12"/>
      <c r="AA71" s="12"/>
    </row>
    <row r="72" spans="2:27" s="11" customFormat="1" x14ac:dyDescent="0.7">
      <c r="B72" s="6"/>
      <c r="C72" s="6"/>
      <c r="D72" s="6"/>
      <c r="E72" s="6"/>
      <c r="F72" s="6"/>
      <c r="J72" s="12"/>
      <c r="K72" s="12"/>
      <c r="L72" s="12"/>
      <c r="M72" s="12"/>
      <c r="N72" s="12"/>
      <c r="O72" s="12"/>
      <c r="P72" s="12"/>
      <c r="Q72" s="12"/>
      <c r="R72" s="41"/>
      <c r="S72" s="41"/>
      <c r="T72" s="41"/>
      <c r="U72" s="41"/>
      <c r="V72" s="41"/>
      <c r="W72" s="12"/>
      <c r="X72" s="12"/>
      <c r="Y72" s="12"/>
      <c r="Z72" s="12"/>
      <c r="AA72" s="12"/>
    </row>
    <row r="73" spans="2:27" s="11" customFormat="1" x14ac:dyDescent="0.7">
      <c r="B73" s="6"/>
      <c r="C73" s="6"/>
      <c r="D73" s="6"/>
      <c r="E73" s="6"/>
      <c r="F73" s="6"/>
      <c r="J73" s="12"/>
      <c r="K73" s="12"/>
      <c r="L73" s="12"/>
      <c r="M73" s="12"/>
      <c r="N73" s="12"/>
      <c r="O73" s="12"/>
      <c r="P73" s="12"/>
      <c r="Q73" s="12"/>
      <c r="R73" s="41"/>
      <c r="S73" s="41"/>
      <c r="T73" s="41"/>
      <c r="U73" s="41"/>
      <c r="V73" s="41"/>
      <c r="W73" s="12"/>
      <c r="X73" s="12"/>
      <c r="Y73" s="12"/>
      <c r="Z73" s="12"/>
      <c r="AA73" s="12"/>
    </row>
    <row r="74" spans="2:27" s="11" customFormat="1" x14ac:dyDescent="0.7">
      <c r="B74" s="6"/>
      <c r="C74" s="6"/>
      <c r="D74" s="6"/>
      <c r="E74" s="6"/>
      <c r="F74" s="6"/>
      <c r="J74" s="12"/>
      <c r="K74" s="12"/>
      <c r="L74" s="12"/>
      <c r="M74" s="12"/>
      <c r="N74" s="12"/>
      <c r="O74" s="12"/>
      <c r="P74" s="12"/>
      <c r="Q74" s="12"/>
      <c r="R74" s="41"/>
      <c r="S74" s="41"/>
      <c r="T74" s="41"/>
      <c r="U74" s="41"/>
      <c r="V74" s="41"/>
      <c r="W74" s="12"/>
      <c r="X74" s="12"/>
      <c r="Y74" s="12"/>
      <c r="Z74" s="12"/>
      <c r="AA74" s="12"/>
    </row>
    <row r="75" spans="2:27" s="11" customFormat="1" x14ac:dyDescent="0.7">
      <c r="B75" s="6"/>
      <c r="C75" s="6"/>
      <c r="D75" s="6"/>
      <c r="E75" s="6"/>
      <c r="F75" s="6"/>
      <c r="J75" s="12"/>
      <c r="K75" s="12"/>
      <c r="L75" s="12"/>
      <c r="M75" s="12"/>
      <c r="N75" s="12"/>
      <c r="O75" s="12"/>
      <c r="P75" s="12"/>
      <c r="Q75" s="12"/>
      <c r="R75" s="41"/>
      <c r="S75" s="41"/>
      <c r="T75" s="41"/>
      <c r="U75" s="41"/>
      <c r="V75" s="41"/>
      <c r="W75" s="12"/>
      <c r="X75" s="12"/>
      <c r="Y75" s="12"/>
      <c r="Z75" s="12"/>
      <c r="AA75" s="12"/>
    </row>
    <row r="76" spans="2:27" s="11" customFormat="1" x14ac:dyDescent="0.7">
      <c r="B76" s="6"/>
      <c r="C76" s="6"/>
      <c r="D76" s="6"/>
      <c r="E76" s="6"/>
      <c r="F76" s="6"/>
      <c r="J76" s="12"/>
      <c r="K76" s="12"/>
      <c r="L76" s="12"/>
      <c r="M76" s="12"/>
      <c r="N76" s="12"/>
      <c r="O76" s="12"/>
      <c r="P76" s="12"/>
      <c r="Q76" s="12"/>
      <c r="R76" s="41"/>
      <c r="S76" s="41"/>
      <c r="T76" s="41"/>
      <c r="U76" s="41"/>
      <c r="V76" s="41"/>
      <c r="W76" s="12"/>
      <c r="X76" s="12"/>
      <c r="Y76" s="12"/>
      <c r="Z76" s="12"/>
      <c r="AA76" s="12"/>
    </row>
    <row r="77" spans="2:27" s="11" customFormat="1" x14ac:dyDescent="0.7">
      <c r="B77" s="6"/>
      <c r="C77" s="6"/>
      <c r="D77" s="6"/>
      <c r="E77" s="6"/>
      <c r="F77" s="6"/>
      <c r="J77" s="12"/>
      <c r="K77" s="12"/>
      <c r="L77" s="12"/>
      <c r="M77" s="12"/>
      <c r="N77" s="12"/>
      <c r="O77" s="12"/>
      <c r="P77" s="12"/>
      <c r="Q77" s="12"/>
      <c r="R77" s="41"/>
      <c r="S77" s="41"/>
      <c r="T77" s="41"/>
      <c r="U77" s="41"/>
      <c r="V77" s="41"/>
      <c r="W77" s="12"/>
      <c r="X77" s="12"/>
      <c r="Y77" s="12"/>
      <c r="Z77" s="12"/>
      <c r="AA77" s="12"/>
    </row>
    <row r="78" spans="2:27" s="11" customFormat="1" x14ac:dyDescent="0.7">
      <c r="B78" s="6"/>
      <c r="C78" s="6"/>
      <c r="D78" s="6"/>
      <c r="E78" s="6"/>
      <c r="F78" s="6"/>
      <c r="J78" s="12"/>
      <c r="K78" s="12"/>
      <c r="L78" s="12"/>
      <c r="M78" s="12"/>
      <c r="N78" s="12"/>
      <c r="O78" s="12"/>
      <c r="P78" s="12"/>
      <c r="Q78" s="12"/>
      <c r="R78" s="41"/>
      <c r="S78" s="41"/>
      <c r="T78" s="41"/>
      <c r="U78" s="41"/>
      <c r="V78" s="41"/>
      <c r="W78" s="12"/>
      <c r="X78" s="12"/>
      <c r="Y78" s="12"/>
      <c r="Z78" s="12"/>
      <c r="AA78" s="12"/>
    </row>
    <row r="79" spans="2:27" s="11" customFormat="1" x14ac:dyDescent="0.7">
      <c r="B79" s="6"/>
      <c r="C79" s="6"/>
      <c r="D79" s="6"/>
      <c r="E79" s="6"/>
      <c r="F79" s="6"/>
      <c r="J79" s="12"/>
      <c r="K79" s="12"/>
      <c r="L79" s="12"/>
      <c r="M79" s="12"/>
      <c r="N79" s="12"/>
      <c r="O79" s="12"/>
      <c r="P79" s="12"/>
      <c r="Q79" s="12"/>
      <c r="R79" s="41"/>
      <c r="S79" s="41"/>
      <c r="T79" s="41"/>
      <c r="U79" s="41"/>
      <c r="V79" s="41"/>
      <c r="W79" s="12"/>
      <c r="X79" s="12"/>
      <c r="Y79" s="12"/>
      <c r="Z79" s="12"/>
      <c r="AA79" s="12"/>
    </row>
    <row r="80" spans="2:27" s="11" customFormat="1" x14ac:dyDescent="0.7">
      <c r="B80" s="6"/>
      <c r="C80" s="6"/>
      <c r="D80" s="6"/>
      <c r="E80" s="6"/>
      <c r="F80" s="6"/>
      <c r="J80" s="12"/>
      <c r="K80" s="12"/>
      <c r="L80" s="12"/>
      <c r="M80" s="12"/>
      <c r="N80" s="12"/>
      <c r="O80" s="12"/>
      <c r="P80" s="12"/>
      <c r="Q80" s="12"/>
      <c r="R80" s="41"/>
      <c r="S80" s="41"/>
      <c r="T80" s="41"/>
      <c r="U80" s="41"/>
      <c r="V80" s="41"/>
      <c r="W80" s="12"/>
      <c r="X80" s="12"/>
      <c r="Y80" s="12"/>
      <c r="Z80" s="12"/>
      <c r="AA80" s="12"/>
    </row>
    <row r="81" spans="2:27" s="11" customFormat="1" x14ac:dyDescent="0.7">
      <c r="B81" s="6"/>
      <c r="C81" s="6"/>
      <c r="D81" s="6"/>
      <c r="E81" s="6"/>
      <c r="F81" s="6"/>
      <c r="J81" s="12"/>
      <c r="K81" s="12"/>
      <c r="L81" s="12"/>
      <c r="M81" s="12"/>
      <c r="N81" s="12"/>
      <c r="O81" s="12"/>
      <c r="P81" s="12"/>
      <c r="Q81" s="12"/>
      <c r="R81" s="41"/>
      <c r="S81" s="41"/>
      <c r="T81" s="41"/>
      <c r="U81" s="41"/>
      <c r="V81" s="41"/>
      <c r="W81" s="12"/>
      <c r="X81" s="12"/>
      <c r="Y81" s="12"/>
      <c r="Z81" s="12"/>
      <c r="AA81" s="12"/>
    </row>
    <row r="82" spans="2:27" s="11" customFormat="1" x14ac:dyDescent="0.7">
      <c r="B82" s="6"/>
      <c r="C82" s="6"/>
      <c r="D82" s="6"/>
      <c r="E82" s="6"/>
      <c r="F82" s="6"/>
      <c r="J82" s="12"/>
      <c r="K82" s="12"/>
      <c r="L82" s="12"/>
      <c r="M82" s="12"/>
      <c r="N82" s="12"/>
      <c r="O82" s="12"/>
      <c r="P82" s="12"/>
      <c r="Q82" s="12"/>
      <c r="R82" s="41"/>
      <c r="S82" s="41"/>
      <c r="T82" s="41"/>
      <c r="U82" s="41"/>
      <c r="V82" s="41"/>
      <c r="W82" s="12"/>
      <c r="X82" s="12"/>
      <c r="Y82" s="12"/>
      <c r="Z82" s="12"/>
      <c r="AA82" s="12"/>
    </row>
    <row r="83" spans="2:27" s="11" customFormat="1" x14ac:dyDescent="0.7">
      <c r="B83" s="6"/>
      <c r="C83" s="6"/>
      <c r="D83" s="6"/>
      <c r="E83" s="6"/>
      <c r="F83" s="6"/>
      <c r="J83" s="12"/>
      <c r="K83" s="12"/>
      <c r="L83" s="12"/>
      <c r="M83" s="12"/>
      <c r="N83" s="12"/>
      <c r="O83" s="12"/>
      <c r="P83" s="12"/>
      <c r="Q83" s="12"/>
      <c r="R83" s="41"/>
      <c r="S83" s="41"/>
      <c r="T83" s="41"/>
      <c r="U83" s="41"/>
      <c r="V83" s="41"/>
      <c r="W83" s="12"/>
      <c r="X83" s="12"/>
      <c r="Y83" s="12"/>
      <c r="Z83" s="12"/>
      <c r="AA83" s="12"/>
    </row>
  </sheetData>
  <mergeCells count="10">
    <mergeCell ref="D30:F30"/>
    <mergeCell ref="G30:I30"/>
    <mergeCell ref="J30:L30"/>
    <mergeCell ref="M30:O30"/>
    <mergeCell ref="B1:P1"/>
    <mergeCell ref="B2:P2"/>
    <mergeCell ref="D4:F4"/>
    <mergeCell ref="G4:I4"/>
    <mergeCell ref="J4:L4"/>
    <mergeCell ref="M4:O4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6"/>
  <sheetViews>
    <sheetView tabSelected="1" zoomScale="77" zoomScaleNormal="77" workbookViewId="0">
      <selection activeCell="B3" sqref="B3"/>
    </sheetView>
  </sheetViews>
  <sheetFormatPr defaultColWidth="9.109375" defaultRowHeight="22.8" x14ac:dyDescent="0.75"/>
  <cols>
    <col min="1" max="1" width="11.33203125" style="221" bestFit="1" customWidth="1"/>
    <col min="2" max="2" width="51.33203125" style="219" customWidth="1"/>
    <col min="3" max="3" width="13.44140625" style="219" customWidth="1"/>
    <col min="4" max="4" width="13.6640625" style="219" customWidth="1"/>
    <col min="5" max="5" width="4.109375" style="219" customWidth="1"/>
    <col min="6" max="6" width="10.109375" style="219" customWidth="1"/>
    <col min="7" max="7" width="8.88671875" style="220" customWidth="1"/>
    <col min="8" max="8" width="7.88671875" style="219" customWidth="1"/>
    <col min="9" max="9" width="11.33203125" style="220" customWidth="1"/>
    <col min="10" max="10" width="9.33203125" style="219" customWidth="1"/>
    <col min="11" max="11" width="12.44140625" style="220" customWidth="1"/>
    <col min="12" max="16384" width="9.109375" style="219"/>
  </cols>
  <sheetData>
    <row r="1" spans="1:18" ht="16.8" x14ac:dyDescent="0.55000000000000004">
      <c r="A1" s="236"/>
      <c r="B1" s="235"/>
      <c r="C1" s="235"/>
      <c r="D1" s="237" t="s">
        <v>391</v>
      </c>
      <c r="E1" s="235"/>
      <c r="F1" s="235"/>
      <c r="G1" s="238"/>
      <c r="H1" s="239"/>
      <c r="I1" s="238"/>
      <c r="J1" s="235"/>
      <c r="K1" s="240"/>
      <c r="L1" s="235"/>
      <c r="M1" s="235"/>
      <c r="N1" s="235"/>
      <c r="O1" s="235"/>
      <c r="P1" s="235"/>
      <c r="Q1" s="235"/>
      <c r="R1" s="235"/>
    </row>
    <row r="2" spans="1:18" ht="17.399999999999999" thickBot="1" x14ac:dyDescent="0.6">
      <c r="A2" s="241"/>
      <c r="B2" s="329" t="s">
        <v>409</v>
      </c>
      <c r="C2" s="329"/>
      <c r="D2" s="329"/>
      <c r="E2" s="235"/>
      <c r="F2" s="235"/>
      <c r="G2" s="240" t="s">
        <v>390</v>
      </c>
      <c r="H2" s="235"/>
      <c r="I2" s="240" t="s">
        <v>406</v>
      </c>
      <c r="J2" s="235"/>
      <c r="K2" s="240"/>
      <c r="L2" s="235"/>
      <c r="M2" s="235"/>
      <c r="N2" s="235"/>
      <c r="O2" s="235"/>
      <c r="P2" s="235"/>
      <c r="Q2" s="235"/>
      <c r="R2" s="235"/>
    </row>
    <row r="3" spans="1:18" ht="17.399999999999999" thickBot="1" x14ac:dyDescent="0.6">
      <c r="A3" s="241"/>
      <c r="B3" s="242"/>
      <c r="C3" s="330" t="s">
        <v>401</v>
      </c>
      <c r="D3" s="331"/>
      <c r="E3" s="235"/>
      <c r="F3" s="235" t="s">
        <v>163</v>
      </c>
      <c r="G3" s="243"/>
      <c r="H3" s="240"/>
      <c r="I3" s="243"/>
      <c r="J3" s="240"/>
      <c r="K3" s="243"/>
      <c r="L3" s="235"/>
      <c r="M3" s="235"/>
      <c r="N3" s="235"/>
      <c r="O3" s="235"/>
      <c r="P3" s="235"/>
      <c r="Q3" s="235"/>
      <c r="R3" s="235"/>
    </row>
    <row r="4" spans="1:18" ht="16.8" x14ac:dyDescent="0.55000000000000004">
      <c r="A4" s="244"/>
      <c r="B4" s="245" t="s">
        <v>9</v>
      </c>
      <c r="C4" s="246" t="s">
        <v>395</v>
      </c>
      <c r="D4" s="247" t="s">
        <v>396</v>
      </c>
      <c r="E4" s="235"/>
      <c r="F4" s="248" t="s">
        <v>162</v>
      </c>
      <c r="G4" s="249" t="s">
        <v>152</v>
      </c>
      <c r="H4" s="250" t="s">
        <v>162</v>
      </c>
      <c r="I4" s="249" t="s">
        <v>153</v>
      </c>
      <c r="J4" s="250" t="s">
        <v>162</v>
      </c>
      <c r="K4" s="249" t="s">
        <v>154</v>
      </c>
      <c r="L4" s="235"/>
      <c r="M4" s="235"/>
      <c r="N4" s="235"/>
      <c r="O4" s="235"/>
      <c r="P4" s="235"/>
      <c r="Q4" s="235"/>
      <c r="R4" s="235"/>
    </row>
    <row r="5" spans="1:18" ht="16.8" x14ac:dyDescent="0.55000000000000004">
      <c r="A5" s="251"/>
      <c r="B5" s="252"/>
      <c r="C5" s="253"/>
      <c r="D5" s="254"/>
      <c r="E5" s="235"/>
      <c r="F5" s="255"/>
      <c r="G5" s="256"/>
      <c r="H5" s="255"/>
      <c r="I5" s="256"/>
      <c r="J5" s="255"/>
      <c r="K5" s="256"/>
      <c r="L5" s="235"/>
      <c r="M5" s="235"/>
      <c r="N5" s="235"/>
      <c r="O5" s="235"/>
      <c r="P5" s="235"/>
      <c r="Q5" s="235"/>
      <c r="R5" s="235"/>
    </row>
    <row r="6" spans="1:18" ht="16.8" x14ac:dyDescent="0.55000000000000004">
      <c r="A6" s="257"/>
      <c r="B6" s="258" t="s">
        <v>5</v>
      </c>
      <c r="C6" s="259"/>
      <c r="D6" s="260"/>
      <c r="E6" s="235"/>
      <c r="F6" s="255"/>
      <c r="G6" s="256"/>
      <c r="H6" s="255"/>
      <c r="I6" s="256"/>
      <c r="J6" s="255"/>
      <c r="K6" s="256"/>
      <c r="L6" s="235"/>
      <c r="M6" s="235"/>
      <c r="N6" s="235"/>
      <c r="O6" s="235"/>
      <c r="P6" s="235"/>
      <c r="Q6" s="235"/>
      <c r="R6" s="235"/>
    </row>
    <row r="7" spans="1:18" ht="16.8" x14ac:dyDescent="0.55000000000000004">
      <c r="A7" s="261" t="s">
        <v>12</v>
      </c>
      <c r="B7" s="262" t="s">
        <v>70</v>
      </c>
      <c r="C7" s="263"/>
      <c r="D7" s="264">
        <v>788.5</v>
      </c>
      <c r="E7" s="235"/>
      <c r="F7" s="255"/>
      <c r="G7" s="256"/>
      <c r="H7" s="255"/>
      <c r="I7" s="256"/>
      <c r="J7" s="255"/>
      <c r="K7" s="256"/>
      <c r="L7" s="235"/>
      <c r="M7" s="235"/>
      <c r="N7" s="235"/>
      <c r="O7" s="235"/>
      <c r="P7" s="235"/>
      <c r="Q7" s="235"/>
      <c r="R7" s="235"/>
    </row>
    <row r="8" spans="1:18" ht="16.8" x14ac:dyDescent="0.55000000000000004">
      <c r="A8" s="261" t="s">
        <v>13</v>
      </c>
      <c r="B8" s="262" t="s">
        <v>71</v>
      </c>
      <c r="C8" s="263"/>
      <c r="D8" s="264">
        <v>577.04</v>
      </c>
      <c r="E8" s="235"/>
      <c r="F8" s="255"/>
      <c r="G8" s="256"/>
      <c r="H8" s="255"/>
      <c r="I8" s="256"/>
      <c r="J8" s="255"/>
      <c r="K8" s="256"/>
      <c r="L8" s="235"/>
      <c r="M8" s="235"/>
      <c r="N8" s="235"/>
      <c r="O8" s="235"/>
      <c r="P8" s="235"/>
      <c r="Q8" s="235"/>
      <c r="R8" s="235"/>
    </row>
    <row r="9" spans="1:18" ht="16.8" x14ac:dyDescent="0.55000000000000004">
      <c r="A9" s="261" t="s">
        <v>14</v>
      </c>
      <c r="B9" s="262" t="s">
        <v>364</v>
      </c>
      <c r="C9" s="263"/>
      <c r="D9" s="264">
        <v>863.77</v>
      </c>
      <c r="E9" s="235"/>
      <c r="F9" s="255"/>
      <c r="G9" s="256"/>
      <c r="H9" s="255"/>
      <c r="I9" s="256"/>
      <c r="J9" s="255"/>
      <c r="K9" s="256"/>
      <c r="L9" s="235"/>
      <c r="M9" s="235"/>
      <c r="N9" s="235"/>
      <c r="O9" s="235"/>
      <c r="P9" s="235"/>
      <c r="Q9" s="235"/>
      <c r="R9" s="235"/>
    </row>
    <row r="10" spans="1:18" ht="16.8" x14ac:dyDescent="0.55000000000000004">
      <c r="A10" s="261" t="s">
        <v>15</v>
      </c>
      <c r="B10" s="262" t="s">
        <v>84</v>
      </c>
      <c r="C10" s="263"/>
      <c r="D10" s="264">
        <v>799.26</v>
      </c>
      <c r="E10" s="235"/>
      <c r="F10" s="255"/>
      <c r="G10" s="256"/>
      <c r="H10" s="255"/>
      <c r="I10" s="256"/>
      <c r="J10" s="255"/>
      <c r="K10" s="256"/>
      <c r="L10" s="235"/>
      <c r="M10" s="235"/>
      <c r="N10" s="235"/>
      <c r="O10" s="235"/>
      <c r="P10" s="235"/>
      <c r="Q10" s="235"/>
      <c r="R10" s="235"/>
    </row>
    <row r="11" spans="1:18" ht="16.8" x14ac:dyDescent="0.55000000000000004">
      <c r="A11" s="261" t="s">
        <v>16</v>
      </c>
      <c r="B11" s="262" t="s">
        <v>72</v>
      </c>
      <c r="C11" s="263"/>
      <c r="D11" s="264">
        <v>605.71</v>
      </c>
      <c r="E11" s="235"/>
      <c r="F11" s="255"/>
      <c r="G11" s="256"/>
      <c r="H11" s="255"/>
      <c r="I11" s="256"/>
      <c r="J11" s="255"/>
      <c r="K11" s="256"/>
      <c r="L11" s="235"/>
      <c r="M11" s="235"/>
      <c r="N11" s="235"/>
      <c r="O11" s="235"/>
      <c r="P11" s="235"/>
      <c r="Q11" s="235"/>
      <c r="R11" s="235"/>
    </row>
    <row r="12" spans="1:18" ht="16.8" x14ac:dyDescent="0.55000000000000004">
      <c r="A12" s="261" t="s">
        <v>17</v>
      </c>
      <c r="B12" s="262" t="s">
        <v>392</v>
      </c>
      <c r="C12" s="263"/>
      <c r="D12" s="264">
        <v>831.51</v>
      </c>
      <c r="E12" s="235"/>
      <c r="F12" s="255"/>
      <c r="G12" s="256"/>
      <c r="H12" s="255"/>
      <c r="I12" s="256"/>
      <c r="J12" s="255"/>
      <c r="K12" s="256"/>
      <c r="L12" s="235"/>
      <c r="M12" s="235"/>
      <c r="N12" s="235"/>
      <c r="O12" s="235"/>
      <c r="P12" s="235"/>
      <c r="Q12" s="235"/>
      <c r="R12" s="235"/>
    </row>
    <row r="13" spans="1:18" ht="16.8" x14ac:dyDescent="0.55000000000000004">
      <c r="A13" s="261" t="s">
        <v>18</v>
      </c>
      <c r="B13" s="262" t="s">
        <v>73</v>
      </c>
      <c r="C13" s="263"/>
      <c r="D13" s="264">
        <v>781.34</v>
      </c>
      <c r="E13" s="235"/>
      <c r="F13" s="255"/>
      <c r="G13" s="256"/>
      <c r="H13" s="255"/>
      <c r="I13" s="256"/>
      <c r="J13" s="255"/>
      <c r="K13" s="256"/>
      <c r="L13" s="235"/>
      <c r="M13" s="235"/>
      <c r="N13" s="235"/>
      <c r="O13" s="235"/>
      <c r="P13" s="235"/>
      <c r="Q13" s="235"/>
      <c r="R13" s="235"/>
    </row>
    <row r="14" spans="1:18" ht="16.8" x14ac:dyDescent="0.55000000000000004">
      <c r="A14" s="261" t="s">
        <v>19</v>
      </c>
      <c r="B14" s="262" t="s">
        <v>74</v>
      </c>
      <c r="C14" s="263"/>
      <c r="D14" s="264">
        <v>623.63</v>
      </c>
      <c r="E14" s="235"/>
      <c r="F14" s="255"/>
      <c r="G14" s="256"/>
      <c r="H14" s="255"/>
      <c r="I14" s="256"/>
      <c r="J14" s="255"/>
      <c r="K14" s="256"/>
      <c r="L14" s="235"/>
      <c r="M14" s="235"/>
      <c r="N14" s="235"/>
      <c r="O14" s="235"/>
      <c r="P14" s="235"/>
      <c r="Q14" s="235"/>
      <c r="R14" s="235"/>
    </row>
    <row r="15" spans="1:18" ht="16.8" x14ac:dyDescent="0.55000000000000004">
      <c r="A15" s="261" t="s">
        <v>20</v>
      </c>
      <c r="B15" s="262" t="s">
        <v>393</v>
      </c>
      <c r="C15" s="263"/>
      <c r="D15" s="264">
        <v>838.68</v>
      </c>
      <c r="E15" s="235"/>
      <c r="F15" s="255"/>
      <c r="G15" s="256"/>
      <c r="H15" s="255"/>
      <c r="I15" s="256"/>
      <c r="J15" s="255"/>
      <c r="K15" s="256"/>
      <c r="L15" s="235"/>
      <c r="M15" s="235"/>
      <c r="N15" s="235"/>
      <c r="O15" s="235"/>
      <c r="P15" s="235"/>
      <c r="Q15" s="235"/>
      <c r="R15" s="235"/>
    </row>
    <row r="16" spans="1:18" ht="16.8" x14ac:dyDescent="0.55000000000000004">
      <c r="A16" s="261" t="s">
        <v>21</v>
      </c>
      <c r="B16" s="262" t="s">
        <v>70</v>
      </c>
      <c r="C16" s="263"/>
      <c r="D16" s="264">
        <v>781.34</v>
      </c>
      <c r="E16" s="235"/>
      <c r="F16" s="255"/>
      <c r="G16" s="256"/>
      <c r="H16" s="255"/>
      <c r="I16" s="256"/>
      <c r="J16" s="255"/>
      <c r="K16" s="256"/>
      <c r="L16" s="235"/>
      <c r="M16" s="235"/>
      <c r="N16" s="235"/>
      <c r="O16" s="235"/>
      <c r="P16" s="235"/>
      <c r="Q16" s="235"/>
      <c r="R16" s="235"/>
    </row>
    <row r="17" spans="1:18" ht="16.8" x14ac:dyDescent="0.55000000000000004">
      <c r="A17" s="261" t="s">
        <v>22</v>
      </c>
      <c r="B17" s="262" t="s">
        <v>86</v>
      </c>
      <c r="C17" s="263"/>
      <c r="D17" s="264">
        <v>623.63</v>
      </c>
      <c r="E17" s="235"/>
      <c r="F17" s="255"/>
      <c r="G17" s="256"/>
      <c r="H17" s="255"/>
      <c r="I17" s="256"/>
      <c r="J17" s="255"/>
      <c r="K17" s="256"/>
      <c r="L17" s="235"/>
      <c r="M17" s="235"/>
      <c r="N17" s="235"/>
      <c r="O17" s="235"/>
      <c r="P17" s="235"/>
      <c r="Q17" s="235"/>
      <c r="R17" s="235"/>
    </row>
    <row r="18" spans="1:18" ht="16.8" x14ac:dyDescent="0.55000000000000004">
      <c r="A18" s="261" t="s">
        <v>23</v>
      </c>
      <c r="B18" s="262" t="s">
        <v>82</v>
      </c>
      <c r="C18" s="265"/>
      <c r="D18" s="264">
        <v>838.68</v>
      </c>
      <c r="E18" s="235"/>
      <c r="F18" s="255"/>
      <c r="G18" s="256"/>
      <c r="H18" s="255"/>
      <c r="I18" s="256"/>
      <c r="J18" s="255"/>
      <c r="K18" s="256"/>
      <c r="L18" s="235"/>
      <c r="M18" s="235"/>
      <c r="N18" s="235"/>
      <c r="O18" s="235"/>
      <c r="P18" s="235"/>
      <c r="Q18" s="235"/>
      <c r="R18" s="235"/>
    </row>
    <row r="19" spans="1:18" ht="16.8" x14ac:dyDescent="0.55000000000000004">
      <c r="A19" s="261" t="s">
        <v>24</v>
      </c>
      <c r="B19" s="262" t="s">
        <v>363</v>
      </c>
      <c r="C19" s="265"/>
      <c r="D19" s="264">
        <v>784.92</v>
      </c>
      <c r="E19" s="235"/>
      <c r="F19" s="255"/>
      <c r="G19" s="256"/>
      <c r="H19" s="255"/>
      <c r="I19" s="256"/>
      <c r="J19" s="255"/>
      <c r="K19" s="256"/>
      <c r="L19" s="235"/>
      <c r="M19" s="235"/>
      <c r="N19" s="235"/>
      <c r="O19" s="235"/>
      <c r="P19" s="235"/>
      <c r="Q19" s="235"/>
      <c r="R19" s="235"/>
    </row>
    <row r="20" spans="1:18" ht="16.8" x14ac:dyDescent="0.55000000000000004">
      <c r="A20" s="261" t="s">
        <v>25</v>
      </c>
      <c r="B20" s="262" t="s">
        <v>75</v>
      </c>
      <c r="C20" s="265"/>
      <c r="D20" s="264">
        <v>609.29999999999995</v>
      </c>
      <c r="E20" s="235"/>
      <c r="F20" s="255"/>
      <c r="G20" s="256"/>
      <c r="H20" s="255"/>
      <c r="I20" s="256"/>
      <c r="J20" s="255"/>
      <c r="K20" s="256"/>
      <c r="L20" s="235"/>
      <c r="M20" s="235"/>
      <c r="N20" s="235"/>
      <c r="O20" s="235"/>
      <c r="P20" s="235"/>
      <c r="Q20" s="235"/>
      <c r="R20" s="235"/>
    </row>
    <row r="21" spans="1:18" ht="16.8" x14ac:dyDescent="0.55000000000000004">
      <c r="A21" s="261" t="s">
        <v>26</v>
      </c>
      <c r="B21" s="262" t="s">
        <v>76</v>
      </c>
      <c r="C21" s="265"/>
      <c r="D21" s="264">
        <v>849.43</v>
      </c>
      <c r="E21" s="235"/>
      <c r="F21" s="255"/>
      <c r="G21" s="256"/>
      <c r="H21" s="255"/>
      <c r="I21" s="256"/>
      <c r="J21" s="255"/>
      <c r="K21" s="256"/>
      <c r="L21" s="235"/>
      <c r="M21" s="235"/>
      <c r="N21" s="235"/>
      <c r="O21" s="235"/>
      <c r="P21" s="235"/>
      <c r="Q21" s="235"/>
      <c r="R21" s="235"/>
    </row>
    <row r="22" spans="1:18" ht="16.8" x14ac:dyDescent="0.55000000000000004">
      <c r="A22" s="261" t="s">
        <v>27</v>
      </c>
      <c r="B22" s="262" t="s">
        <v>434</v>
      </c>
      <c r="C22" s="265"/>
      <c r="D22" s="264">
        <v>810.01</v>
      </c>
      <c r="E22" s="235"/>
      <c r="F22" s="255"/>
      <c r="G22" s="256"/>
      <c r="H22" s="255"/>
      <c r="I22" s="256"/>
      <c r="J22" s="255"/>
      <c r="K22" s="256"/>
      <c r="L22" s="235"/>
      <c r="M22" s="235"/>
      <c r="N22" s="235"/>
      <c r="O22" s="235"/>
      <c r="P22" s="235"/>
      <c r="Q22" s="235"/>
      <c r="R22" s="235"/>
    </row>
    <row r="23" spans="1:18" ht="16.8" x14ac:dyDescent="0.55000000000000004">
      <c r="A23" s="261" t="s">
        <v>28</v>
      </c>
      <c r="B23" s="262" t="s">
        <v>366</v>
      </c>
      <c r="C23" s="265"/>
      <c r="D23" s="264">
        <v>623.63</v>
      </c>
      <c r="E23" s="235"/>
      <c r="F23" s="255"/>
      <c r="G23" s="256"/>
      <c r="H23" s="255"/>
      <c r="I23" s="256"/>
      <c r="J23" s="255"/>
      <c r="K23" s="256"/>
      <c r="L23" s="235"/>
      <c r="M23" s="235"/>
      <c r="N23" s="235"/>
      <c r="O23" s="235"/>
      <c r="P23" s="235"/>
      <c r="Q23" s="235"/>
      <c r="R23" s="235"/>
    </row>
    <row r="24" spans="1:18" ht="16.8" x14ac:dyDescent="0.55000000000000004">
      <c r="A24" s="261" t="s">
        <v>29</v>
      </c>
      <c r="B24" s="262" t="s">
        <v>77</v>
      </c>
      <c r="C24" s="265"/>
      <c r="D24" s="264">
        <v>835.1</v>
      </c>
      <c r="E24" s="235"/>
      <c r="F24" s="255"/>
      <c r="G24" s="256"/>
      <c r="H24" s="255"/>
      <c r="I24" s="256"/>
      <c r="J24" s="255"/>
      <c r="K24" s="256"/>
      <c r="L24" s="235"/>
      <c r="M24" s="235"/>
      <c r="N24" s="235"/>
      <c r="O24" s="235"/>
      <c r="P24" s="235"/>
      <c r="Q24" s="235"/>
      <c r="R24" s="235"/>
    </row>
    <row r="25" spans="1:18" ht="16.8" x14ac:dyDescent="0.55000000000000004">
      <c r="A25" s="261" t="s">
        <v>30</v>
      </c>
      <c r="B25" s="262" t="s">
        <v>367</v>
      </c>
      <c r="C25" s="265"/>
      <c r="D25" s="264">
        <v>1053.73</v>
      </c>
      <c r="E25" s="235"/>
      <c r="F25" s="255"/>
      <c r="G25" s="256"/>
      <c r="H25" s="255"/>
      <c r="I25" s="256"/>
      <c r="J25" s="255"/>
      <c r="K25" s="256"/>
      <c r="L25" s="235"/>
      <c r="M25" s="235"/>
      <c r="N25" s="235"/>
      <c r="O25" s="235"/>
      <c r="P25" s="235"/>
      <c r="Q25" s="235"/>
      <c r="R25" s="235"/>
    </row>
    <row r="26" spans="1:18" ht="16.8" x14ac:dyDescent="0.55000000000000004">
      <c r="A26" s="261" t="s">
        <v>31</v>
      </c>
      <c r="B26" s="262" t="s">
        <v>367</v>
      </c>
      <c r="C26" s="265"/>
      <c r="D26" s="264">
        <v>405</v>
      </c>
      <c r="E26" s="235"/>
      <c r="F26" s="255"/>
      <c r="G26" s="256"/>
      <c r="H26" s="255"/>
      <c r="I26" s="256"/>
      <c r="J26" s="255"/>
      <c r="K26" s="256"/>
      <c r="L26" s="235"/>
      <c r="M26" s="235"/>
      <c r="N26" s="235"/>
      <c r="O26" s="235"/>
      <c r="P26" s="235"/>
      <c r="Q26" s="235"/>
      <c r="R26" s="235"/>
    </row>
    <row r="27" spans="1:18" ht="16.8" x14ac:dyDescent="0.55000000000000004">
      <c r="A27" s="261" t="s">
        <v>32</v>
      </c>
      <c r="B27" s="262" t="s">
        <v>70</v>
      </c>
      <c r="C27" s="265"/>
      <c r="D27" s="264">
        <v>1085.98</v>
      </c>
      <c r="E27" s="235"/>
      <c r="F27" s="255"/>
      <c r="G27" s="256"/>
      <c r="H27" s="255"/>
      <c r="I27" s="256"/>
      <c r="J27" s="255"/>
      <c r="K27" s="256"/>
      <c r="L27" s="235"/>
      <c r="M27" s="235"/>
      <c r="N27" s="235"/>
      <c r="O27" s="235"/>
      <c r="P27" s="235"/>
      <c r="Q27" s="235"/>
      <c r="R27" s="235"/>
    </row>
    <row r="28" spans="1:18" ht="16.8" x14ac:dyDescent="0.55000000000000004">
      <c r="A28" s="261"/>
      <c r="B28" s="266" t="s">
        <v>6</v>
      </c>
      <c r="C28" s="263"/>
      <c r="D28" s="267"/>
      <c r="E28" s="235"/>
      <c r="F28" s="255"/>
      <c r="G28" s="256"/>
      <c r="H28" s="255"/>
      <c r="I28" s="256"/>
      <c r="J28" s="255"/>
      <c r="K28" s="256"/>
      <c r="L28" s="235"/>
      <c r="M28" s="235"/>
      <c r="N28" s="235"/>
      <c r="O28" s="235"/>
      <c r="P28" s="235"/>
      <c r="Q28" s="235"/>
      <c r="R28" s="235"/>
    </row>
    <row r="29" spans="1:18" ht="16.8" x14ac:dyDescent="0.55000000000000004">
      <c r="A29" s="261" t="s">
        <v>33</v>
      </c>
      <c r="B29" s="262" t="s">
        <v>87</v>
      </c>
      <c r="C29" s="263"/>
      <c r="D29" s="264">
        <v>548.37</v>
      </c>
      <c r="E29" s="235"/>
      <c r="F29" s="255"/>
      <c r="G29" s="256"/>
      <c r="H29" s="255"/>
      <c r="I29" s="256"/>
      <c r="J29" s="255"/>
      <c r="K29" s="256"/>
      <c r="L29" s="235"/>
      <c r="M29" s="235"/>
      <c r="N29" s="235"/>
      <c r="O29" s="235"/>
      <c r="P29" s="235"/>
      <c r="Q29" s="235"/>
      <c r="R29" s="235"/>
    </row>
    <row r="30" spans="1:18" ht="16.8" x14ac:dyDescent="0.55000000000000004">
      <c r="A30" s="261" t="s">
        <v>34</v>
      </c>
      <c r="B30" s="262" t="s">
        <v>88</v>
      </c>
      <c r="C30" s="263"/>
      <c r="D30" s="264">
        <v>422.92</v>
      </c>
      <c r="E30" s="235"/>
      <c r="F30" s="255"/>
      <c r="G30" s="256"/>
      <c r="H30" s="255"/>
      <c r="I30" s="256"/>
      <c r="J30" s="255"/>
      <c r="K30" s="256"/>
      <c r="L30" s="235"/>
      <c r="M30" s="235"/>
      <c r="N30" s="235"/>
      <c r="O30" s="235"/>
      <c r="P30" s="235"/>
      <c r="Q30" s="235"/>
      <c r="R30" s="235"/>
    </row>
    <row r="31" spans="1:18" ht="16.8" x14ac:dyDescent="0.55000000000000004">
      <c r="A31" s="261" t="s">
        <v>35</v>
      </c>
      <c r="B31" s="262" t="s">
        <v>86</v>
      </c>
      <c r="C31" s="263"/>
      <c r="D31" s="264">
        <v>433.68</v>
      </c>
      <c r="E31" s="235"/>
      <c r="F31" s="255"/>
      <c r="G31" s="256"/>
      <c r="H31" s="255"/>
      <c r="I31" s="256"/>
      <c r="J31" s="255"/>
      <c r="K31" s="256"/>
      <c r="L31" s="235"/>
      <c r="M31" s="235"/>
      <c r="N31" s="235"/>
      <c r="O31" s="235"/>
      <c r="P31" s="235"/>
      <c r="Q31" s="235"/>
      <c r="R31" s="235"/>
    </row>
    <row r="32" spans="1:18" ht="16.8" x14ac:dyDescent="0.55000000000000004">
      <c r="A32" s="261" t="s">
        <v>36</v>
      </c>
      <c r="B32" s="262" t="s">
        <v>70</v>
      </c>
      <c r="C32" s="263"/>
      <c r="D32" s="264">
        <v>677.4</v>
      </c>
      <c r="E32" s="235"/>
      <c r="F32" s="255"/>
      <c r="G32" s="256"/>
      <c r="H32" s="255"/>
      <c r="I32" s="256"/>
      <c r="J32" s="255"/>
      <c r="K32" s="256"/>
      <c r="L32" s="235"/>
      <c r="M32" s="235"/>
      <c r="N32" s="235"/>
      <c r="O32" s="235"/>
      <c r="P32" s="235"/>
      <c r="Q32" s="235"/>
      <c r="R32" s="235"/>
    </row>
    <row r="33" spans="1:18" ht="16.8" x14ac:dyDescent="0.55000000000000004">
      <c r="A33" s="261" t="s">
        <v>37</v>
      </c>
      <c r="B33" s="262" t="s">
        <v>89</v>
      </c>
      <c r="C33" s="263"/>
      <c r="D33" s="264">
        <v>838.68</v>
      </c>
      <c r="E33" s="235"/>
      <c r="F33" s="255"/>
      <c r="G33" s="256"/>
      <c r="H33" s="255"/>
      <c r="I33" s="256"/>
      <c r="J33" s="255"/>
      <c r="K33" s="256"/>
      <c r="L33" s="235"/>
      <c r="M33" s="235"/>
      <c r="N33" s="235"/>
      <c r="O33" s="235"/>
      <c r="P33" s="235"/>
      <c r="Q33" s="235"/>
      <c r="R33" s="235"/>
    </row>
    <row r="34" spans="1:18" ht="16.8" x14ac:dyDescent="0.55000000000000004">
      <c r="A34" s="261" t="s">
        <v>38</v>
      </c>
      <c r="B34" s="262" t="s">
        <v>90</v>
      </c>
      <c r="C34" s="263"/>
      <c r="D34" s="264">
        <v>648.72</v>
      </c>
      <c r="E34" s="235"/>
      <c r="F34" s="255"/>
      <c r="G34" s="256"/>
      <c r="H34" s="255"/>
      <c r="I34" s="256"/>
      <c r="J34" s="255"/>
      <c r="K34" s="256"/>
      <c r="L34" s="235"/>
      <c r="M34" s="235"/>
      <c r="N34" s="235"/>
      <c r="O34" s="235"/>
      <c r="P34" s="235"/>
      <c r="Q34" s="235"/>
      <c r="R34" s="235"/>
    </row>
    <row r="35" spans="1:18" ht="16.8" x14ac:dyDescent="0.55000000000000004">
      <c r="A35" s="261" t="s">
        <v>39</v>
      </c>
      <c r="B35" s="262" t="s">
        <v>70</v>
      </c>
      <c r="C35" s="263"/>
      <c r="D35" s="264">
        <v>702.49</v>
      </c>
      <c r="E35" s="235"/>
      <c r="F35" s="255"/>
      <c r="G35" s="256"/>
      <c r="H35" s="255"/>
      <c r="I35" s="256"/>
      <c r="J35" s="255"/>
      <c r="K35" s="256"/>
      <c r="L35" s="235"/>
      <c r="M35" s="235"/>
      <c r="N35" s="235"/>
      <c r="O35" s="235"/>
      <c r="P35" s="235"/>
      <c r="Q35" s="235"/>
      <c r="R35" s="235"/>
    </row>
    <row r="36" spans="1:18" ht="16.8" x14ac:dyDescent="0.55000000000000004">
      <c r="A36" s="261" t="s">
        <v>40</v>
      </c>
      <c r="B36" s="262" t="s">
        <v>78</v>
      </c>
      <c r="C36" s="263"/>
      <c r="D36" s="264">
        <v>838.68</v>
      </c>
      <c r="E36" s="235"/>
      <c r="F36" s="255"/>
      <c r="G36" s="256"/>
      <c r="H36" s="255"/>
      <c r="I36" s="256"/>
      <c r="J36" s="255"/>
      <c r="K36" s="256"/>
      <c r="L36" s="235"/>
      <c r="M36" s="235"/>
      <c r="N36" s="235"/>
      <c r="O36" s="235"/>
      <c r="P36" s="235"/>
      <c r="Q36" s="235"/>
      <c r="R36" s="235"/>
    </row>
    <row r="37" spans="1:18" ht="16.8" x14ac:dyDescent="0.55000000000000004">
      <c r="A37" s="261" t="s">
        <v>41</v>
      </c>
      <c r="B37" s="262" t="s">
        <v>366</v>
      </c>
      <c r="C37" s="263"/>
      <c r="D37" s="264">
        <v>648.72</v>
      </c>
      <c r="E37" s="235"/>
      <c r="F37" s="255"/>
      <c r="G37" s="256"/>
      <c r="H37" s="255"/>
      <c r="I37" s="256"/>
      <c r="J37" s="255"/>
      <c r="K37" s="256"/>
      <c r="L37" s="235"/>
      <c r="M37" s="235"/>
      <c r="N37" s="235"/>
      <c r="O37" s="235"/>
      <c r="P37" s="235"/>
      <c r="Q37" s="235"/>
      <c r="R37" s="235"/>
    </row>
    <row r="38" spans="1:18" ht="16.8" x14ac:dyDescent="0.55000000000000004">
      <c r="A38" s="261" t="s">
        <v>42</v>
      </c>
      <c r="B38" s="262" t="s">
        <v>91</v>
      </c>
      <c r="C38" s="263"/>
      <c r="D38" s="264">
        <v>702.49</v>
      </c>
      <c r="E38" s="235"/>
      <c r="F38" s="255"/>
      <c r="G38" s="256"/>
      <c r="H38" s="255"/>
      <c r="I38" s="256"/>
      <c r="J38" s="255"/>
      <c r="K38" s="256"/>
      <c r="L38" s="235"/>
      <c r="M38" s="235"/>
      <c r="N38" s="235"/>
      <c r="O38" s="235"/>
      <c r="P38" s="235"/>
      <c r="Q38" s="235"/>
      <c r="R38" s="235"/>
    </row>
    <row r="39" spans="1:18" ht="16.8" x14ac:dyDescent="0.55000000000000004">
      <c r="A39" s="261" t="s">
        <v>43</v>
      </c>
      <c r="B39" s="262" t="s">
        <v>435</v>
      </c>
      <c r="C39" s="263"/>
      <c r="D39" s="264">
        <v>838.68</v>
      </c>
      <c r="E39" s="235"/>
      <c r="F39" s="255"/>
      <c r="G39" s="256"/>
      <c r="H39" s="255"/>
      <c r="I39" s="256"/>
      <c r="J39" s="255"/>
      <c r="K39" s="256"/>
      <c r="L39" s="235"/>
      <c r="M39" s="235"/>
      <c r="N39" s="235"/>
      <c r="O39" s="235"/>
      <c r="P39" s="235"/>
      <c r="Q39" s="235"/>
      <c r="R39" s="235"/>
    </row>
    <row r="40" spans="1:18" ht="16.8" x14ac:dyDescent="0.55000000000000004">
      <c r="A40" s="261" t="s">
        <v>44</v>
      </c>
      <c r="B40" s="262" t="s">
        <v>69</v>
      </c>
      <c r="C40" s="263"/>
      <c r="D40" s="264">
        <v>648.72</v>
      </c>
      <c r="E40" s="235"/>
      <c r="F40" s="255"/>
      <c r="G40" s="256"/>
      <c r="H40" s="255"/>
      <c r="I40" s="256"/>
      <c r="J40" s="255"/>
      <c r="K40" s="256"/>
      <c r="L40" s="235"/>
      <c r="M40" s="235"/>
      <c r="N40" s="235"/>
      <c r="O40" s="235"/>
      <c r="P40" s="235"/>
      <c r="Q40" s="235"/>
      <c r="R40" s="235"/>
    </row>
    <row r="41" spans="1:18" ht="16.8" x14ac:dyDescent="0.55000000000000004">
      <c r="A41" s="261" t="s">
        <v>45</v>
      </c>
      <c r="B41" s="262" t="s">
        <v>79</v>
      </c>
      <c r="C41" s="263"/>
      <c r="D41" s="264">
        <v>702.49</v>
      </c>
      <c r="E41" s="235"/>
      <c r="F41" s="255"/>
      <c r="G41" s="256"/>
      <c r="H41" s="255"/>
      <c r="I41" s="256"/>
      <c r="J41" s="255"/>
      <c r="K41" s="256"/>
      <c r="L41" s="235"/>
      <c r="M41" s="235"/>
      <c r="N41" s="235"/>
      <c r="O41" s="235"/>
      <c r="P41" s="235"/>
      <c r="Q41" s="235"/>
      <c r="R41" s="235"/>
    </row>
    <row r="42" spans="1:18" ht="16.8" x14ac:dyDescent="0.55000000000000004">
      <c r="A42" s="261" t="s">
        <v>46</v>
      </c>
      <c r="B42" s="262" t="s">
        <v>92</v>
      </c>
      <c r="C42" s="263"/>
      <c r="D42" s="264">
        <v>838.68</v>
      </c>
      <c r="E42" s="235"/>
      <c r="F42" s="255"/>
      <c r="G42" s="256"/>
      <c r="H42" s="255"/>
      <c r="I42" s="256"/>
      <c r="J42" s="255"/>
      <c r="K42" s="256"/>
      <c r="L42" s="235"/>
      <c r="M42" s="235"/>
      <c r="N42" s="235"/>
      <c r="O42" s="235"/>
      <c r="P42" s="235"/>
      <c r="Q42" s="235"/>
      <c r="R42" s="235"/>
    </row>
    <row r="43" spans="1:18" ht="16.8" x14ac:dyDescent="0.55000000000000004">
      <c r="A43" s="261" t="s">
        <v>47</v>
      </c>
      <c r="B43" s="262" t="s">
        <v>80</v>
      </c>
      <c r="C43" s="263"/>
      <c r="D43" s="264">
        <v>648.72</v>
      </c>
      <c r="E43" s="235"/>
      <c r="F43" s="255"/>
      <c r="G43" s="256"/>
      <c r="H43" s="255"/>
      <c r="I43" s="256"/>
      <c r="J43" s="255"/>
      <c r="K43" s="256"/>
      <c r="L43" s="235"/>
      <c r="M43" s="235"/>
      <c r="N43" s="235"/>
      <c r="O43" s="235"/>
      <c r="P43" s="235"/>
      <c r="Q43" s="235"/>
      <c r="R43" s="235"/>
    </row>
    <row r="44" spans="1:18" ht="16.8" x14ac:dyDescent="0.55000000000000004">
      <c r="A44" s="261" t="s">
        <v>48</v>
      </c>
      <c r="B44" s="262" t="s">
        <v>81</v>
      </c>
      <c r="C44" s="263"/>
      <c r="D44" s="264">
        <v>702.48</v>
      </c>
      <c r="E44" s="235"/>
      <c r="F44" s="255"/>
      <c r="G44" s="256"/>
      <c r="H44" s="255"/>
      <c r="I44" s="256"/>
      <c r="J44" s="255"/>
      <c r="K44" s="256"/>
      <c r="L44" s="235"/>
      <c r="M44" s="235"/>
      <c r="N44" s="235"/>
      <c r="O44" s="235"/>
      <c r="P44" s="235"/>
      <c r="Q44" s="235"/>
      <c r="R44" s="235"/>
    </row>
    <row r="45" spans="1:18" ht="16.8" x14ac:dyDescent="0.55000000000000004">
      <c r="A45" s="261" t="s">
        <v>49</v>
      </c>
      <c r="B45" s="262" t="s">
        <v>394</v>
      </c>
      <c r="C45" s="263"/>
      <c r="D45" s="264">
        <v>838.68</v>
      </c>
      <c r="E45" s="235"/>
      <c r="F45" s="255"/>
      <c r="G45" s="256"/>
      <c r="H45" s="255"/>
      <c r="I45" s="256"/>
      <c r="J45" s="255"/>
      <c r="K45" s="256"/>
      <c r="L45" s="235"/>
      <c r="M45" s="235"/>
      <c r="N45" s="235"/>
      <c r="O45" s="235"/>
      <c r="P45" s="235"/>
      <c r="Q45" s="235"/>
      <c r="R45" s="235"/>
    </row>
    <row r="46" spans="1:18" ht="16.8" x14ac:dyDescent="0.55000000000000004">
      <c r="A46" s="261" t="s">
        <v>50</v>
      </c>
      <c r="B46" s="262" t="s">
        <v>93</v>
      </c>
      <c r="C46" s="263"/>
      <c r="D46" s="264">
        <v>648.72</v>
      </c>
      <c r="E46" s="235"/>
      <c r="F46" s="255"/>
      <c r="G46" s="256"/>
      <c r="H46" s="255"/>
      <c r="I46" s="256"/>
      <c r="J46" s="255"/>
      <c r="K46" s="256"/>
      <c r="L46" s="235"/>
      <c r="M46" s="235"/>
      <c r="N46" s="235"/>
      <c r="O46" s="235"/>
      <c r="P46" s="235"/>
      <c r="Q46" s="235"/>
      <c r="R46" s="235"/>
    </row>
    <row r="47" spans="1:18" ht="16.8" x14ac:dyDescent="0.55000000000000004">
      <c r="A47" s="261" t="s">
        <v>51</v>
      </c>
      <c r="B47" s="262" t="s">
        <v>70</v>
      </c>
      <c r="C47" s="263"/>
      <c r="D47" s="264">
        <v>702.49</v>
      </c>
      <c r="E47" s="235"/>
      <c r="F47" s="255"/>
      <c r="G47" s="256"/>
      <c r="H47" s="255"/>
      <c r="I47" s="256"/>
      <c r="J47" s="255"/>
      <c r="K47" s="256"/>
      <c r="L47" s="235"/>
      <c r="M47" s="235"/>
      <c r="N47" s="235"/>
      <c r="O47" s="235"/>
      <c r="P47" s="235"/>
      <c r="Q47" s="235"/>
      <c r="R47" s="235"/>
    </row>
    <row r="48" spans="1:18" ht="16.8" x14ac:dyDescent="0.55000000000000004">
      <c r="A48" s="261" t="s">
        <v>52</v>
      </c>
      <c r="B48" s="262" t="s">
        <v>70</v>
      </c>
      <c r="C48" s="263"/>
      <c r="D48" s="264">
        <v>594.96</v>
      </c>
      <c r="E48" s="235"/>
      <c r="F48" s="255"/>
      <c r="G48" s="256"/>
      <c r="H48" s="255"/>
      <c r="I48" s="256"/>
      <c r="J48" s="255"/>
      <c r="K48" s="256"/>
      <c r="L48" s="235"/>
      <c r="M48" s="235"/>
      <c r="N48" s="235"/>
      <c r="O48" s="235"/>
      <c r="P48" s="235"/>
      <c r="Q48" s="235"/>
      <c r="R48" s="235"/>
    </row>
    <row r="49" spans="1:18" ht="16.8" x14ac:dyDescent="0.55000000000000004">
      <c r="A49" s="261" t="s">
        <v>53</v>
      </c>
      <c r="B49" s="262" t="s">
        <v>94</v>
      </c>
      <c r="C49" s="263"/>
      <c r="D49" s="264">
        <v>401.42</v>
      </c>
      <c r="E49" s="235"/>
      <c r="F49" s="255"/>
      <c r="G49" s="256"/>
      <c r="H49" s="255"/>
      <c r="I49" s="256"/>
      <c r="J49" s="255"/>
      <c r="K49" s="256"/>
      <c r="L49" s="235"/>
      <c r="M49" s="235"/>
      <c r="N49" s="235"/>
      <c r="O49" s="235"/>
      <c r="P49" s="235"/>
      <c r="Q49" s="235"/>
      <c r="R49" s="235"/>
    </row>
    <row r="50" spans="1:18" ht="16.8" x14ac:dyDescent="0.55000000000000004">
      <c r="A50" s="261" t="s">
        <v>54</v>
      </c>
      <c r="B50" s="262" t="s">
        <v>70</v>
      </c>
      <c r="C50" s="263"/>
      <c r="D50" s="264">
        <v>451.6</v>
      </c>
      <c r="E50" s="235"/>
      <c r="F50" s="255"/>
      <c r="G50" s="256"/>
      <c r="H50" s="255"/>
      <c r="I50" s="256"/>
      <c r="J50" s="255"/>
      <c r="K50" s="256"/>
      <c r="L50" s="235"/>
      <c r="M50" s="235"/>
      <c r="N50" s="235"/>
      <c r="O50" s="235"/>
      <c r="P50" s="235"/>
      <c r="Q50" s="235"/>
      <c r="R50" s="235"/>
    </row>
    <row r="51" spans="1:18" ht="16.8" x14ac:dyDescent="0.55000000000000004">
      <c r="A51" s="261" t="s">
        <v>55</v>
      </c>
      <c r="B51" s="262" t="s">
        <v>70</v>
      </c>
      <c r="C51" s="263"/>
      <c r="D51" s="264">
        <v>706.07</v>
      </c>
      <c r="E51" s="235"/>
      <c r="F51" s="255"/>
      <c r="G51" s="256"/>
      <c r="H51" s="255"/>
      <c r="I51" s="256"/>
      <c r="J51" s="255"/>
      <c r="K51" s="256"/>
      <c r="L51" s="235"/>
      <c r="M51" s="235"/>
      <c r="N51" s="235"/>
      <c r="O51" s="235"/>
      <c r="P51" s="235"/>
      <c r="Q51" s="235"/>
      <c r="R51" s="235"/>
    </row>
    <row r="52" spans="1:18" ht="16.8" x14ac:dyDescent="0.55000000000000004">
      <c r="A52" s="261" t="s">
        <v>56</v>
      </c>
      <c r="B52" s="262" t="s">
        <v>70</v>
      </c>
      <c r="C52" s="263"/>
      <c r="D52" s="264">
        <v>838.68</v>
      </c>
      <c r="E52" s="235"/>
      <c r="F52" s="255"/>
      <c r="G52" s="256"/>
      <c r="H52" s="255"/>
      <c r="I52" s="256"/>
      <c r="J52" s="255"/>
      <c r="K52" s="256"/>
      <c r="L52" s="235"/>
      <c r="M52" s="235"/>
      <c r="N52" s="235"/>
      <c r="O52" s="235"/>
      <c r="P52" s="235"/>
      <c r="Q52" s="235"/>
      <c r="R52" s="235"/>
    </row>
    <row r="53" spans="1:18" ht="16.8" x14ac:dyDescent="0.55000000000000004">
      <c r="A53" s="261" t="s">
        <v>57</v>
      </c>
      <c r="B53" s="262" t="s">
        <v>70</v>
      </c>
      <c r="C53" s="263"/>
      <c r="D53" s="264">
        <v>648.72</v>
      </c>
      <c r="E53" s="235"/>
      <c r="F53" s="255"/>
      <c r="G53" s="256"/>
      <c r="H53" s="255"/>
      <c r="I53" s="256"/>
      <c r="J53" s="255"/>
      <c r="K53" s="256"/>
      <c r="L53" s="235"/>
      <c r="M53" s="235"/>
      <c r="N53" s="235"/>
      <c r="O53" s="235"/>
      <c r="P53" s="235"/>
      <c r="Q53" s="235"/>
      <c r="R53" s="235"/>
    </row>
    <row r="54" spans="1:18" ht="16.8" x14ac:dyDescent="0.55000000000000004">
      <c r="A54" s="261" t="s">
        <v>58</v>
      </c>
      <c r="B54" s="262" t="s">
        <v>95</v>
      </c>
      <c r="C54" s="263"/>
      <c r="D54" s="264">
        <v>702.49</v>
      </c>
      <c r="E54" s="235"/>
      <c r="F54" s="255"/>
      <c r="G54" s="256"/>
      <c r="H54" s="255"/>
      <c r="I54" s="256"/>
      <c r="J54" s="255"/>
      <c r="K54" s="256"/>
      <c r="L54" s="235"/>
      <c r="M54" s="235"/>
      <c r="N54" s="235"/>
      <c r="O54" s="235"/>
      <c r="P54" s="235"/>
      <c r="Q54" s="235"/>
      <c r="R54" s="235"/>
    </row>
    <row r="55" spans="1:18" ht="16.8" x14ac:dyDescent="0.55000000000000004">
      <c r="A55" s="261" t="s">
        <v>59</v>
      </c>
      <c r="B55" s="262" t="s">
        <v>96</v>
      </c>
      <c r="C55" s="263"/>
      <c r="D55" s="267">
        <v>1376.31</v>
      </c>
      <c r="E55" s="235"/>
      <c r="F55" s="255"/>
      <c r="G55" s="256"/>
      <c r="H55" s="255"/>
      <c r="I55" s="256"/>
      <c r="J55" s="255"/>
      <c r="K55" s="256"/>
      <c r="L55" s="235"/>
      <c r="M55" s="235"/>
      <c r="N55" s="235"/>
      <c r="O55" s="235"/>
      <c r="P55" s="235"/>
      <c r="Q55" s="235"/>
      <c r="R55" s="235"/>
    </row>
    <row r="56" spans="1:18" ht="16.8" x14ac:dyDescent="0.55000000000000004">
      <c r="A56" s="261" t="s">
        <v>60</v>
      </c>
      <c r="B56" s="262" t="s">
        <v>96</v>
      </c>
      <c r="C56" s="263"/>
      <c r="D56" s="267">
        <v>1078.82</v>
      </c>
      <c r="E56" s="235"/>
      <c r="F56" s="268"/>
      <c r="G56" s="256"/>
      <c r="H56" s="269"/>
      <c r="I56" s="256"/>
      <c r="J56" s="255"/>
      <c r="K56" s="256"/>
      <c r="L56" s="235"/>
      <c r="M56" s="235"/>
      <c r="N56" s="235"/>
      <c r="O56" s="235"/>
      <c r="P56" s="235"/>
      <c r="Q56" s="235"/>
      <c r="R56" s="235"/>
    </row>
    <row r="57" spans="1:18" ht="16.8" x14ac:dyDescent="0.55000000000000004">
      <c r="A57" s="261"/>
      <c r="B57" s="266"/>
      <c r="C57" s="263"/>
      <c r="D57" s="270"/>
      <c r="E57" s="235"/>
      <c r="F57" s="255"/>
      <c r="G57" s="256"/>
      <c r="H57" s="255"/>
      <c r="I57" s="256"/>
      <c r="J57" s="255"/>
      <c r="K57" s="256"/>
      <c r="L57" s="235"/>
      <c r="M57" s="235"/>
      <c r="N57" s="235"/>
      <c r="O57" s="235"/>
      <c r="P57" s="235"/>
      <c r="Q57" s="235"/>
      <c r="R57" s="235"/>
    </row>
    <row r="58" spans="1:18" ht="16.8" x14ac:dyDescent="0.55000000000000004">
      <c r="A58" s="261"/>
      <c r="B58" s="271" t="s">
        <v>7</v>
      </c>
      <c r="C58" s="263"/>
      <c r="D58" s="270"/>
      <c r="E58" s="235"/>
      <c r="F58" s="255"/>
      <c r="G58" s="256"/>
      <c r="H58" s="255"/>
      <c r="I58" s="256"/>
      <c r="J58" s="255"/>
      <c r="K58" s="256"/>
      <c r="L58" s="235"/>
      <c r="M58" s="235"/>
      <c r="N58" s="235"/>
      <c r="O58" s="235"/>
      <c r="P58" s="235"/>
      <c r="Q58" s="235"/>
      <c r="R58" s="235"/>
    </row>
    <row r="59" spans="1:18" ht="16.8" x14ac:dyDescent="0.55000000000000004">
      <c r="A59" s="261"/>
      <c r="B59" s="272" t="s">
        <v>389</v>
      </c>
      <c r="C59" s="273">
        <f>K59+I59+G59</f>
        <v>0</v>
      </c>
      <c r="D59" s="270"/>
      <c r="E59" s="235"/>
      <c r="F59" s="255"/>
      <c r="G59" s="256"/>
      <c r="H59" s="255"/>
      <c r="I59" s="256"/>
      <c r="J59" s="255"/>
      <c r="K59" s="256"/>
      <c r="L59" s="235"/>
      <c r="M59" s="235"/>
      <c r="N59" s="235"/>
      <c r="O59" s="235"/>
      <c r="P59" s="235"/>
      <c r="Q59" s="235"/>
      <c r="R59" s="235"/>
    </row>
    <row r="60" spans="1:18" ht="16.8" x14ac:dyDescent="0.55000000000000004">
      <c r="A60" s="261"/>
      <c r="B60" s="271"/>
      <c r="C60" s="273"/>
      <c r="D60" s="270"/>
      <c r="E60" s="235"/>
      <c r="F60" s="255"/>
      <c r="G60" s="256"/>
      <c r="H60" s="255"/>
      <c r="I60" s="256"/>
      <c r="J60" s="255"/>
      <c r="K60" s="256"/>
      <c r="L60" s="235"/>
      <c r="M60" s="235"/>
      <c r="N60" s="235"/>
      <c r="O60" s="235"/>
      <c r="P60" s="235"/>
      <c r="Q60" s="235"/>
      <c r="R60" s="235"/>
    </row>
    <row r="61" spans="1:18" ht="16.8" x14ac:dyDescent="0.55000000000000004">
      <c r="A61" s="261"/>
      <c r="B61" s="274" t="s">
        <v>98</v>
      </c>
      <c r="C61" s="275"/>
      <c r="D61" s="276"/>
      <c r="E61" s="235"/>
      <c r="F61" s="255"/>
      <c r="G61" s="256"/>
      <c r="H61" s="255"/>
      <c r="I61" s="256"/>
      <c r="J61" s="255"/>
      <c r="K61" s="256"/>
      <c r="L61" s="235"/>
      <c r="M61" s="235"/>
      <c r="N61" s="235"/>
      <c r="O61" s="235"/>
      <c r="P61" s="235"/>
      <c r="Q61" s="235"/>
      <c r="R61" s="235"/>
    </row>
    <row r="62" spans="1:18" ht="16.8" x14ac:dyDescent="0.55000000000000004">
      <c r="A62" s="261"/>
      <c r="B62" s="272" t="s">
        <v>164</v>
      </c>
      <c r="C62" s="275"/>
      <c r="D62" s="276"/>
      <c r="E62" s="235"/>
      <c r="F62" s="255"/>
      <c r="G62" s="256"/>
      <c r="H62" s="255"/>
      <c r="I62" s="256"/>
      <c r="J62" s="255"/>
      <c r="K62" s="256"/>
      <c r="L62" s="235"/>
      <c r="M62" s="235"/>
      <c r="N62" s="235"/>
      <c r="O62" s="235"/>
      <c r="P62" s="235"/>
      <c r="Q62" s="235"/>
      <c r="R62" s="235"/>
    </row>
    <row r="63" spans="1:18" ht="16.8" x14ac:dyDescent="0.55000000000000004">
      <c r="A63" s="261"/>
      <c r="B63" s="274"/>
      <c r="C63" s="275"/>
      <c r="D63" s="276"/>
      <c r="E63" s="235"/>
      <c r="F63" s="255"/>
      <c r="G63" s="256"/>
      <c r="H63" s="255"/>
      <c r="I63" s="256"/>
      <c r="J63" s="255"/>
      <c r="K63" s="256"/>
      <c r="L63" s="235"/>
      <c r="M63" s="235"/>
      <c r="N63" s="235"/>
      <c r="O63" s="235"/>
      <c r="P63" s="235"/>
      <c r="Q63" s="235"/>
      <c r="R63" s="235"/>
    </row>
    <row r="64" spans="1:18" ht="16.8" x14ac:dyDescent="0.55000000000000004">
      <c r="A64" s="261"/>
      <c r="B64" s="277" t="s">
        <v>195</v>
      </c>
      <c r="C64" s="275"/>
      <c r="D64" s="276"/>
      <c r="E64" s="235"/>
      <c r="F64" s="255"/>
      <c r="G64" s="256"/>
      <c r="H64" s="255"/>
      <c r="I64" s="256"/>
      <c r="J64" s="255"/>
      <c r="K64" s="256"/>
      <c r="L64" s="235"/>
      <c r="M64" s="235"/>
      <c r="N64" s="235"/>
      <c r="O64" s="235"/>
      <c r="P64" s="235"/>
      <c r="Q64" s="235"/>
      <c r="R64" s="235"/>
    </row>
    <row r="65" spans="1:18" ht="16.8" x14ac:dyDescent="0.55000000000000004">
      <c r="A65" s="261"/>
      <c r="B65" s="278" t="s">
        <v>276</v>
      </c>
      <c r="C65" s="279"/>
      <c r="D65" s="276"/>
      <c r="E65" s="235"/>
      <c r="F65" s="268"/>
      <c r="G65" s="256"/>
      <c r="H65" s="255"/>
      <c r="I65" s="256"/>
      <c r="J65" s="255"/>
      <c r="K65" s="256"/>
      <c r="L65" s="235"/>
      <c r="M65" s="235"/>
      <c r="N65" s="235"/>
      <c r="O65" s="235"/>
      <c r="P65" s="235"/>
      <c r="Q65" s="235"/>
      <c r="R65" s="235"/>
    </row>
    <row r="66" spans="1:18" ht="16.8" x14ac:dyDescent="0.55000000000000004">
      <c r="A66" s="261"/>
      <c r="B66" s="277" t="s">
        <v>165</v>
      </c>
      <c r="C66" s="275"/>
      <c r="D66" s="276"/>
      <c r="E66" s="235"/>
      <c r="F66" s="255"/>
      <c r="G66" s="256"/>
      <c r="H66" s="255"/>
      <c r="I66" s="256"/>
      <c r="J66" s="255"/>
      <c r="K66" s="256"/>
      <c r="L66" s="235"/>
      <c r="M66" s="235"/>
      <c r="N66" s="235"/>
      <c r="O66" s="235"/>
      <c r="P66" s="235"/>
      <c r="Q66" s="235"/>
      <c r="R66" s="235"/>
    </row>
    <row r="67" spans="1:18" ht="16.8" x14ac:dyDescent="0.55000000000000004">
      <c r="A67" s="261"/>
      <c r="B67" s="278" t="s">
        <v>275</v>
      </c>
      <c r="C67" s="279"/>
      <c r="D67" s="276"/>
      <c r="E67" s="235"/>
      <c r="F67" s="268"/>
      <c r="G67" s="256"/>
      <c r="H67" s="268"/>
      <c r="I67" s="256"/>
      <c r="J67" s="268"/>
      <c r="K67" s="256"/>
      <c r="L67" s="235"/>
      <c r="M67" s="235"/>
      <c r="N67" s="235"/>
      <c r="O67" s="235"/>
      <c r="P67" s="235"/>
      <c r="Q67" s="235"/>
      <c r="R67" s="235"/>
    </row>
    <row r="68" spans="1:18" ht="16.8" x14ac:dyDescent="0.55000000000000004">
      <c r="A68" s="261"/>
      <c r="B68" s="280" t="s">
        <v>360</v>
      </c>
      <c r="C68" s="279"/>
      <c r="D68" s="276"/>
      <c r="E68" s="235"/>
      <c r="F68" s="268"/>
      <c r="G68" s="256"/>
      <c r="H68" s="268"/>
      <c r="I68" s="256"/>
      <c r="J68" s="268"/>
      <c r="K68" s="256"/>
      <c r="L68" s="235"/>
      <c r="M68" s="235"/>
      <c r="N68" s="235"/>
      <c r="O68" s="235"/>
      <c r="P68" s="235"/>
      <c r="Q68" s="235"/>
      <c r="R68" s="235"/>
    </row>
    <row r="69" spans="1:18" ht="16.8" x14ac:dyDescent="0.55000000000000004">
      <c r="A69" s="261"/>
      <c r="B69" s="281" t="s">
        <v>404</v>
      </c>
      <c r="C69" s="279"/>
      <c r="D69" s="270"/>
      <c r="E69" s="235"/>
      <c r="F69" s="268"/>
      <c r="G69" s="256"/>
      <c r="H69" s="255"/>
      <c r="I69" s="256"/>
      <c r="J69" s="282"/>
      <c r="K69" s="256"/>
      <c r="L69" s="235"/>
      <c r="M69" s="235"/>
      <c r="N69" s="235"/>
      <c r="O69" s="235"/>
      <c r="P69" s="235"/>
      <c r="Q69" s="235"/>
      <c r="R69" s="235"/>
    </row>
    <row r="70" spans="1:18" ht="16.8" x14ac:dyDescent="0.55000000000000004">
      <c r="A70" s="261"/>
      <c r="B70" s="280" t="s">
        <v>387</v>
      </c>
      <c r="C70" s="279"/>
      <c r="D70" s="270"/>
      <c r="E70" s="235"/>
      <c r="F70" s="268"/>
      <c r="G70" s="256"/>
      <c r="H70" s="255"/>
      <c r="I70" s="256"/>
      <c r="J70" s="282"/>
      <c r="K70" s="256"/>
      <c r="L70" s="235"/>
      <c r="M70" s="235"/>
      <c r="N70" s="235"/>
      <c r="O70" s="235"/>
      <c r="P70" s="235"/>
      <c r="Q70" s="235"/>
      <c r="R70" s="235"/>
    </row>
    <row r="71" spans="1:18" ht="16.8" x14ac:dyDescent="0.55000000000000004">
      <c r="A71" s="261"/>
      <c r="B71" s="281" t="s">
        <v>405</v>
      </c>
      <c r="C71" s="279"/>
      <c r="D71" s="270"/>
      <c r="E71" s="235"/>
      <c r="F71" s="268"/>
      <c r="G71" s="256"/>
      <c r="H71" s="255"/>
      <c r="I71" s="256"/>
      <c r="J71" s="282"/>
      <c r="K71" s="256"/>
      <c r="L71" s="235"/>
      <c r="M71" s="235"/>
      <c r="N71" s="235"/>
      <c r="O71" s="235"/>
      <c r="P71" s="235"/>
      <c r="Q71" s="235"/>
      <c r="R71" s="235"/>
    </row>
    <row r="72" spans="1:18" ht="16.8" x14ac:dyDescent="0.55000000000000004">
      <c r="A72" s="261"/>
      <c r="B72" s="283" t="s">
        <v>166</v>
      </c>
      <c r="C72" s="284"/>
      <c r="D72" s="270"/>
      <c r="E72" s="235"/>
      <c r="F72" s="255"/>
      <c r="G72" s="256"/>
      <c r="H72" s="255"/>
      <c r="I72" s="256"/>
      <c r="J72" s="255"/>
      <c r="K72" s="256"/>
      <c r="L72" s="235"/>
      <c r="M72" s="235"/>
      <c r="N72" s="235"/>
      <c r="O72" s="235"/>
      <c r="P72" s="235"/>
      <c r="Q72" s="235"/>
      <c r="R72" s="235"/>
    </row>
    <row r="73" spans="1:18" ht="16.8" x14ac:dyDescent="0.55000000000000004">
      <c r="A73" s="261"/>
      <c r="B73" s="285" t="s">
        <v>61</v>
      </c>
      <c r="C73" s="279"/>
      <c r="D73" s="270"/>
      <c r="E73" s="235"/>
      <c r="F73" s="282" t="s">
        <v>412</v>
      </c>
      <c r="G73" s="256"/>
      <c r="H73" s="268" t="s">
        <v>423</v>
      </c>
      <c r="I73" s="256"/>
      <c r="J73" s="268" t="s">
        <v>424</v>
      </c>
      <c r="K73" s="256"/>
      <c r="L73" s="235" t="s">
        <v>402</v>
      </c>
      <c r="M73" s="235"/>
      <c r="N73" s="235"/>
      <c r="O73" s="235"/>
      <c r="P73" s="235"/>
      <c r="Q73" s="235"/>
      <c r="R73" s="235"/>
    </row>
    <row r="74" spans="1:18" ht="16.8" x14ac:dyDescent="0.55000000000000004">
      <c r="A74" s="261"/>
      <c r="B74" s="285" t="s">
        <v>100</v>
      </c>
      <c r="C74" s="279"/>
      <c r="D74" s="270"/>
      <c r="E74" s="235"/>
      <c r="F74" s="282" t="s">
        <v>413</v>
      </c>
      <c r="G74" s="256"/>
      <c r="H74" s="268" t="s">
        <v>423</v>
      </c>
      <c r="I74" s="256"/>
      <c r="J74" s="268" t="s">
        <v>424</v>
      </c>
      <c r="K74" s="256"/>
      <c r="L74" s="235" t="s">
        <v>402</v>
      </c>
      <c r="M74" s="235"/>
      <c r="N74" s="235"/>
      <c r="O74" s="235"/>
      <c r="P74" s="235"/>
      <c r="Q74" s="235"/>
      <c r="R74" s="235"/>
    </row>
    <row r="75" spans="1:18" ht="16.8" x14ac:dyDescent="0.55000000000000004">
      <c r="A75" s="261"/>
      <c r="B75" s="285"/>
      <c r="C75" s="279"/>
      <c r="D75" s="270"/>
      <c r="E75" s="235"/>
      <c r="F75" s="255"/>
      <c r="G75" s="256"/>
      <c r="H75" s="268"/>
      <c r="I75" s="256"/>
      <c r="J75" s="268"/>
      <c r="K75" s="256"/>
      <c r="L75" s="235"/>
      <c r="M75" s="235"/>
      <c r="N75" s="235"/>
      <c r="O75" s="235"/>
      <c r="P75" s="235"/>
      <c r="Q75" s="235"/>
      <c r="R75" s="235"/>
    </row>
    <row r="76" spans="1:18" ht="16.8" x14ac:dyDescent="0.55000000000000004">
      <c r="A76" s="261"/>
      <c r="B76" s="271" t="s">
        <v>400</v>
      </c>
      <c r="C76" s="279"/>
      <c r="D76" s="270"/>
      <c r="E76" s="235"/>
      <c r="F76" s="255"/>
      <c r="G76" s="256"/>
      <c r="H76" s="255"/>
      <c r="I76" s="256"/>
      <c r="J76" s="255"/>
      <c r="K76" s="256"/>
      <c r="L76" s="235"/>
      <c r="M76" s="235"/>
      <c r="N76" s="235"/>
      <c r="O76" s="235"/>
      <c r="P76" s="235"/>
      <c r="Q76" s="235"/>
      <c r="R76" s="235"/>
    </row>
    <row r="77" spans="1:18" ht="16.8" x14ac:dyDescent="0.55000000000000004">
      <c r="A77" s="236"/>
      <c r="B77" s="235" t="s">
        <v>407</v>
      </c>
      <c r="C77" s="279">
        <v>294.66000000000003</v>
      </c>
      <c r="D77" s="235"/>
      <c r="E77" s="286"/>
      <c r="F77" s="287" t="s">
        <v>410</v>
      </c>
      <c r="G77" s="288">
        <v>4564.1000000000004</v>
      </c>
      <c r="H77" s="255"/>
      <c r="I77" s="256"/>
      <c r="J77" s="255"/>
      <c r="K77" s="256"/>
      <c r="L77" s="235" t="s">
        <v>431</v>
      </c>
      <c r="M77" s="235"/>
      <c r="N77" s="235"/>
      <c r="O77" s="235"/>
      <c r="P77" s="235"/>
      <c r="R77" s="235"/>
    </row>
    <row r="78" spans="1:18" ht="16.8" x14ac:dyDescent="0.55000000000000004">
      <c r="A78" s="236"/>
      <c r="B78" s="235" t="s">
        <v>408</v>
      </c>
      <c r="C78" s="279">
        <v>8521.85</v>
      </c>
      <c r="D78" s="235"/>
      <c r="E78" s="286"/>
      <c r="F78" s="287"/>
      <c r="G78" s="288"/>
      <c r="H78" s="287" t="s">
        <v>411</v>
      </c>
      <c r="I78" s="288">
        <v>129920</v>
      </c>
      <c r="J78" s="255"/>
      <c r="K78" s="256"/>
      <c r="L78" s="235" t="s">
        <v>425</v>
      </c>
      <c r="M78" s="235"/>
      <c r="N78" s="235"/>
      <c r="O78" s="235"/>
      <c r="P78" s="235"/>
      <c r="R78" s="235"/>
    </row>
    <row r="79" spans="1:18" ht="16.8" x14ac:dyDescent="0.55000000000000004">
      <c r="A79" s="236"/>
      <c r="B79" s="235" t="s">
        <v>415</v>
      </c>
      <c r="C79" s="279">
        <v>3710.03</v>
      </c>
      <c r="D79" s="235"/>
      <c r="E79" s="286"/>
      <c r="F79" s="287"/>
      <c r="G79" s="288"/>
      <c r="H79" s="287"/>
      <c r="I79" s="288"/>
      <c r="J79" s="289" t="s">
        <v>414</v>
      </c>
      <c r="K79" s="290">
        <v>57028.5</v>
      </c>
      <c r="L79" s="235" t="s">
        <v>426</v>
      </c>
      <c r="M79" s="235"/>
      <c r="N79" s="235"/>
      <c r="O79" s="235"/>
      <c r="P79" s="235"/>
      <c r="R79" s="235"/>
    </row>
    <row r="80" spans="1:18" ht="16.8" x14ac:dyDescent="0.55000000000000004">
      <c r="A80" s="236"/>
      <c r="B80" s="235" t="s">
        <v>416</v>
      </c>
      <c r="C80" s="279">
        <v>1881.04</v>
      </c>
      <c r="D80" s="235"/>
      <c r="E80" s="286"/>
      <c r="F80" s="287"/>
      <c r="G80" s="288"/>
      <c r="H80" s="287" t="s">
        <v>417</v>
      </c>
      <c r="I80" s="288">
        <v>27840</v>
      </c>
      <c r="J80" s="289"/>
      <c r="K80" s="290"/>
      <c r="L80" s="235" t="s">
        <v>427</v>
      </c>
      <c r="M80" s="235"/>
      <c r="N80" s="235"/>
      <c r="O80" s="235"/>
      <c r="P80" s="235"/>
      <c r="R80" s="235"/>
    </row>
    <row r="81" spans="1:18" ht="16.8" x14ac:dyDescent="0.55000000000000004">
      <c r="A81" s="236"/>
      <c r="B81" s="235" t="s">
        <v>418</v>
      </c>
      <c r="C81" s="279">
        <v>639.79999999999995</v>
      </c>
      <c r="D81" s="235"/>
      <c r="E81" s="286"/>
      <c r="F81" s="287"/>
      <c r="G81" s="288"/>
      <c r="H81" s="287" t="s">
        <v>417</v>
      </c>
      <c r="I81" s="288">
        <v>9469.32</v>
      </c>
      <c r="J81" s="289"/>
      <c r="K81" s="290"/>
      <c r="L81" s="235" t="s">
        <v>428</v>
      </c>
      <c r="M81" s="235"/>
      <c r="N81" s="235"/>
      <c r="O81" s="235"/>
      <c r="P81" s="235"/>
      <c r="R81" s="235"/>
    </row>
    <row r="82" spans="1:18" ht="16.8" x14ac:dyDescent="0.55000000000000004">
      <c r="A82" s="236"/>
      <c r="B82" s="235" t="s">
        <v>419</v>
      </c>
      <c r="C82" s="279">
        <v>115.57</v>
      </c>
      <c r="D82" s="235"/>
      <c r="E82" s="286"/>
      <c r="F82" s="287"/>
      <c r="G82" s="288"/>
      <c r="H82" s="287" t="s">
        <v>420</v>
      </c>
      <c r="I82" s="288">
        <v>1740</v>
      </c>
      <c r="J82" s="289"/>
      <c r="K82" s="256"/>
      <c r="L82" s="235" t="s">
        <v>429</v>
      </c>
      <c r="M82" s="235"/>
      <c r="N82" s="235"/>
      <c r="O82" s="235"/>
      <c r="P82" s="235"/>
      <c r="R82" s="235"/>
    </row>
    <row r="83" spans="1:18" ht="16.8" x14ac:dyDescent="0.55000000000000004">
      <c r="A83" s="236"/>
      <c r="B83" s="235" t="s">
        <v>421</v>
      </c>
      <c r="C83" s="279">
        <v>2447.8200000000002</v>
      </c>
      <c r="D83" s="235"/>
      <c r="E83" s="286"/>
      <c r="F83" s="255"/>
      <c r="G83" s="256"/>
      <c r="H83" s="255" t="s">
        <v>420</v>
      </c>
      <c r="I83" s="256">
        <v>36853</v>
      </c>
      <c r="J83" s="235"/>
      <c r="K83" s="256"/>
      <c r="L83" s="235" t="s">
        <v>430</v>
      </c>
      <c r="M83" s="235"/>
      <c r="N83" s="235"/>
      <c r="O83" s="235"/>
      <c r="P83" s="235"/>
      <c r="R83" s="235"/>
    </row>
    <row r="84" spans="1:18" ht="16.8" x14ac:dyDescent="0.55000000000000004">
      <c r="A84" s="236"/>
      <c r="B84" s="235" t="s">
        <v>432</v>
      </c>
      <c r="C84" s="279">
        <v>994.34</v>
      </c>
      <c r="D84" s="235"/>
      <c r="E84" s="286"/>
      <c r="F84" s="255"/>
      <c r="G84" s="256"/>
      <c r="H84" s="255" t="s">
        <v>422</v>
      </c>
      <c r="I84" s="256">
        <v>15234.59</v>
      </c>
      <c r="J84" s="235"/>
      <c r="K84" s="256"/>
      <c r="L84" s="235" t="s">
        <v>430</v>
      </c>
      <c r="M84" s="235"/>
      <c r="N84" s="235"/>
      <c r="O84" s="235"/>
      <c r="P84" s="235"/>
      <c r="R84" s="235"/>
    </row>
    <row r="85" spans="1:18" ht="16.8" x14ac:dyDescent="0.55000000000000004">
      <c r="A85" s="261"/>
      <c r="B85" s="291" t="s">
        <v>433</v>
      </c>
      <c r="C85" s="279"/>
      <c r="D85" s="259"/>
      <c r="E85" s="286"/>
      <c r="F85" s="292"/>
      <c r="G85" s="256"/>
      <c r="H85" s="255"/>
      <c r="I85" s="256"/>
      <c r="J85" s="255"/>
      <c r="K85" s="256"/>
      <c r="L85" s="235"/>
      <c r="M85" s="235"/>
      <c r="N85" s="235"/>
      <c r="O85" s="235"/>
      <c r="P85" s="235"/>
      <c r="Q85" s="235"/>
      <c r="R85" s="235"/>
    </row>
    <row r="86" spans="1:18" ht="16.8" x14ac:dyDescent="0.55000000000000004">
      <c r="A86" s="293" t="s">
        <v>119</v>
      </c>
      <c r="B86" s="294" t="s">
        <v>399</v>
      </c>
      <c r="C86" s="279"/>
      <c r="D86" s="270"/>
      <c r="E86" s="235"/>
      <c r="F86" s="255"/>
      <c r="G86" s="256"/>
      <c r="H86" s="255"/>
      <c r="I86" s="256"/>
      <c r="J86" s="255"/>
      <c r="K86" s="256"/>
      <c r="L86" s="235"/>
      <c r="M86" s="235"/>
      <c r="N86" s="235"/>
      <c r="O86" s="235"/>
      <c r="P86" s="235"/>
      <c r="Q86" s="235"/>
      <c r="R86" s="235"/>
    </row>
    <row r="87" spans="1:18" ht="17.399999999999999" thickBot="1" x14ac:dyDescent="0.6">
      <c r="A87" s="296"/>
      <c r="B87" s="297"/>
      <c r="C87" s="298"/>
      <c r="D87" s="299"/>
      <c r="E87" s="300"/>
      <c r="F87" s="301"/>
      <c r="G87" s="302"/>
      <c r="H87" s="301"/>
      <c r="I87" s="302"/>
      <c r="J87" s="301"/>
      <c r="K87" s="302"/>
      <c r="L87" s="235"/>
      <c r="M87" s="235"/>
      <c r="N87" s="235"/>
      <c r="O87" s="235"/>
      <c r="P87" s="235"/>
      <c r="Q87" s="235"/>
      <c r="R87" s="235"/>
    </row>
    <row r="88" spans="1:18" ht="17.399999999999999" thickBot="1" x14ac:dyDescent="0.6">
      <c r="A88" s="303"/>
      <c r="B88" s="304"/>
      <c r="C88" s="259"/>
      <c r="D88" s="259"/>
      <c r="E88" s="235"/>
      <c r="F88" s="235"/>
      <c r="G88" s="240"/>
      <c r="H88" s="235"/>
      <c r="I88" s="240"/>
      <c r="J88" s="235"/>
      <c r="K88" s="240"/>
      <c r="L88" s="235"/>
      <c r="M88" s="235"/>
      <c r="N88" s="235"/>
      <c r="O88" s="235"/>
      <c r="P88" s="235"/>
      <c r="Q88" s="235"/>
      <c r="R88" s="235"/>
    </row>
    <row r="89" spans="1:18" ht="16.8" x14ac:dyDescent="0.55000000000000004">
      <c r="A89" s="303"/>
      <c r="B89" s="305"/>
      <c r="C89" s="306"/>
      <c r="D89" s="307"/>
      <c r="E89" s="235"/>
      <c r="F89" s="235"/>
      <c r="G89" s="240"/>
      <c r="H89" s="235"/>
      <c r="I89" s="240"/>
      <c r="J89" s="235"/>
      <c r="K89" s="240"/>
      <c r="L89" s="235"/>
      <c r="M89" s="235"/>
      <c r="N89" s="235"/>
      <c r="O89" s="235"/>
      <c r="P89" s="235"/>
      <c r="Q89" s="235"/>
      <c r="R89" s="235"/>
    </row>
    <row r="90" spans="1:18" ht="16.8" x14ac:dyDescent="0.55000000000000004">
      <c r="A90" s="303"/>
      <c r="B90" s="305" t="s">
        <v>397</v>
      </c>
      <c r="C90" s="308">
        <f>SUM(C59:C87)</f>
        <v>18605.11</v>
      </c>
      <c r="D90" s="309"/>
      <c r="E90" s="235"/>
      <c r="F90" s="235"/>
      <c r="G90" s="240"/>
      <c r="H90" s="235"/>
      <c r="I90" s="240"/>
      <c r="J90" s="235"/>
      <c r="K90" s="240"/>
      <c r="L90" s="235"/>
      <c r="M90" s="235"/>
      <c r="N90" s="235"/>
      <c r="O90" s="235"/>
      <c r="P90" s="235"/>
      <c r="Q90" s="235"/>
      <c r="R90" s="235"/>
    </row>
    <row r="91" spans="1:18" s="220" customFormat="1" x14ac:dyDescent="0.75">
      <c r="A91" s="303"/>
      <c r="B91" s="305" t="s">
        <v>398</v>
      </c>
      <c r="C91" s="310"/>
      <c r="D91" s="311">
        <f>SUM(D7:D72)</f>
        <v>35841.070000000007</v>
      </c>
      <c r="E91" s="235"/>
      <c r="F91" s="235"/>
      <c r="G91" s="240"/>
      <c r="H91" s="235"/>
      <c r="I91" s="240"/>
      <c r="J91" s="235"/>
      <c r="K91" s="240"/>
      <c r="L91" s="240"/>
      <c r="M91" s="240"/>
      <c r="N91" s="240"/>
      <c r="O91" s="240"/>
      <c r="P91" s="240"/>
      <c r="Q91" s="240"/>
      <c r="R91" s="240"/>
    </row>
    <row r="92" spans="1:18" s="220" customFormat="1" ht="23.4" thickBot="1" x14ac:dyDescent="0.8">
      <c r="A92" s="312"/>
      <c r="B92" s="305" t="s">
        <v>403</v>
      </c>
      <c r="C92" s="313"/>
      <c r="D92" s="314">
        <f>+D89+D91-C90</f>
        <v>17235.960000000006</v>
      </c>
      <c r="E92" s="235"/>
      <c r="F92" s="235"/>
      <c r="G92" s="240"/>
      <c r="H92" s="235"/>
      <c r="I92" s="240"/>
      <c r="J92" s="235"/>
      <c r="K92" s="240"/>
      <c r="L92" s="240"/>
      <c r="M92" s="240"/>
      <c r="N92" s="240"/>
      <c r="O92" s="240"/>
      <c r="P92" s="240"/>
      <c r="Q92" s="240"/>
      <c r="R92" s="240"/>
    </row>
    <row r="93" spans="1:18" s="220" customFormat="1" x14ac:dyDescent="0.75">
      <c r="A93" s="236"/>
      <c r="B93" s="235"/>
      <c r="C93" s="289"/>
      <c r="D93" s="289"/>
      <c r="E93" s="235"/>
      <c r="F93" s="235"/>
      <c r="G93" s="240"/>
      <c r="H93" s="235"/>
      <c r="I93" s="240"/>
      <c r="J93" s="235"/>
      <c r="K93" s="240"/>
      <c r="L93" s="240"/>
      <c r="M93" s="240"/>
      <c r="N93" s="240"/>
      <c r="O93" s="240"/>
      <c r="P93" s="240"/>
      <c r="Q93" s="240"/>
      <c r="R93" s="240"/>
    </row>
    <row r="94" spans="1:18" s="220" customFormat="1" x14ac:dyDescent="0.75">
      <c r="A94" s="236"/>
      <c r="B94" s="235"/>
      <c r="C94" s="295"/>
      <c r="D94" s="295"/>
      <c r="E94" s="295"/>
      <c r="F94" s="295"/>
      <c r="G94" s="240"/>
      <c r="H94" s="235"/>
      <c r="I94" s="240"/>
      <c r="J94" s="235"/>
      <c r="K94" s="240"/>
      <c r="L94" s="240"/>
      <c r="M94" s="240"/>
      <c r="N94" s="240"/>
      <c r="O94" s="240"/>
      <c r="P94" s="240"/>
      <c r="Q94" s="240"/>
      <c r="R94" s="240"/>
    </row>
    <row r="95" spans="1:18" x14ac:dyDescent="0.75">
      <c r="C95" s="234"/>
    </row>
    <row r="96" spans="1:18" s="220" customFormat="1" x14ac:dyDescent="0.75">
      <c r="A96" s="221"/>
      <c r="B96" s="219"/>
      <c r="C96" s="222"/>
      <c r="D96" s="219"/>
      <c r="E96" s="219"/>
      <c r="F96" s="219"/>
      <c r="H96" s="219"/>
      <c r="J96" s="219"/>
    </row>
  </sheetData>
  <mergeCells count="2">
    <mergeCell ref="B2:D2"/>
    <mergeCell ref="C3:D3"/>
  </mergeCells>
  <pageMargins left="0.25" right="0.25" top="0.75" bottom="0.75" header="0.3" footer="0.3"/>
  <pageSetup paperSize="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9"/>
  <sheetViews>
    <sheetView showGridLines="0" topLeftCell="A52" zoomScale="80" zoomScaleNormal="80" workbookViewId="0">
      <selection activeCell="B110" sqref="B110"/>
    </sheetView>
  </sheetViews>
  <sheetFormatPr defaultColWidth="9.109375" defaultRowHeight="22.8" x14ac:dyDescent="0.75"/>
  <cols>
    <col min="1" max="1" width="11.33203125" style="73" bestFit="1" customWidth="1"/>
    <col min="2" max="2" width="97.5546875" customWidth="1"/>
    <col min="3" max="3" width="13.44140625" customWidth="1"/>
    <col min="4" max="4" width="11.6640625" customWidth="1"/>
    <col min="5" max="5" width="4.109375" customWidth="1"/>
    <col min="6" max="6" width="10.5546875" customWidth="1"/>
    <col min="7" max="7" width="14.44140625" style="20" customWidth="1"/>
    <col min="8" max="8" width="12.5546875" customWidth="1"/>
    <col min="9" max="9" width="12" style="20" customWidth="1"/>
    <col min="10" max="10" width="12" customWidth="1"/>
    <col min="11" max="11" width="14" style="20" customWidth="1"/>
  </cols>
  <sheetData>
    <row r="2" spans="1:13" ht="23.4" thickBot="1" x14ac:dyDescent="0.8">
      <c r="A2" s="68"/>
      <c r="B2" s="332" t="s">
        <v>335</v>
      </c>
      <c r="C2" s="332"/>
      <c r="D2" s="332"/>
      <c r="G2" s="20" t="s">
        <v>118</v>
      </c>
    </row>
    <row r="3" spans="1:13" ht="23.4" thickBot="1" x14ac:dyDescent="0.8">
      <c r="A3" s="68"/>
      <c r="B3" s="205"/>
      <c r="C3" s="333" t="s">
        <v>97</v>
      </c>
      <c r="D3" s="334"/>
      <c r="F3" t="s">
        <v>163</v>
      </c>
      <c r="G3" s="206">
        <v>13.084099999999999</v>
      </c>
      <c r="H3" s="20"/>
      <c r="I3" s="206">
        <v>13.103899999999999</v>
      </c>
      <c r="J3" s="20"/>
      <c r="K3" s="206">
        <v>12.8462</v>
      </c>
    </row>
    <row r="4" spans="1:13" x14ac:dyDescent="0.75">
      <c r="A4" s="174"/>
      <c r="B4" s="175" t="s">
        <v>9</v>
      </c>
      <c r="C4" s="184" t="s">
        <v>10</v>
      </c>
      <c r="D4" s="22" t="s">
        <v>11</v>
      </c>
      <c r="F4" s="154" t="s">
        <v>162</v>
      </c>
      <c r="G4" s="211" t="s">
        <v>152</v>
      </c>
      <c r="H4" s="158" t="s">
        <v>162</v>
      </c>
      <c r="I4" s="211" t="s">
        <v>153</v>
      </c>
      <c r="J4" s="158" t="s">
        <v>162</v>
      </c>
      <c r="K4" s="211" t="s">
        <v>154</v>
      </c>
    </row>
    <row r="5" spans="1:13" x14ac:dyDescent="0.75">
      <c r="A5" s="176"/>
      <c r="B5" s="23" t="s">
        <v>83</v>
      </c>
      <c r="C5" s="185"/>
      <c r="D5" s="212">
        <f>'2nd'!D114</f>
        <v>220321.79840529544</v>
      </c>
      <c r="F5" s="19"/>
      <c r="G5" s="198"/>
      <c r="H5" s="19"/>
      <c r="I5" s="198"/>
      <c r="J5" s="199"/>
      <c r="K5" s="198"/>
    </row>
    <row r="6" spans="1:13" x14ac:dyDescent="0.75">
      <c r="A6" s="196"/>
      <c r="B6" s="197" t="s">
        <v>5</v>
      </c>
      <c r="C6" s="173"/>
      <c r="D6" s="172"/>
      <c r="F6" s="19"/>
      <c r="G6" s="198"/>
      <c r="H6" s="19"/>
      <c r="I6" s="198"/>
      <c r="J6" s="199"/>
      <c r="K6" s="198"/>
    </row>
    <row r="7" spans="1:13" x14ac:dyDescent="0.75">
      <c r="A7" s="177" t="s">
        <v>12</v>
      </c>
      <c r="B7" s="1" t="s">
        <v>70</v>
      </c>
      <c r="C7" s="25"/>
      <c r="D7" s="188">
        <v>1315.23</v>
      </c>
      <c r="F7" s="19"/>
      <c r="G7" s="198"/>
      <c r="H7" s="19"/>
      <c r="I7" s="198"/>
      <c r="J7" s="199"/>
      <c r="K7" s="198"/>
    </row>
    <row r="8" spans="1:13" x14ac:dyDescent="0.75">
      <c r="A8" s="177" t="s">
        <v>13</v>
      </c>
      <c r="B8" s="1" t="s">
        <v>71</v>
      </c>
      <c r="C8" s="25"/>
      <c r="D8" s="188">
        <v>963.1</v>
      </c>
      <c r="F8" s="19"/>
      <c r="G8" s="198"/>
      <c r="H8" s="19"/>
      <c r="I8" s="198"/>
      <c r="J8" s="199"/>
      <c r="K8" s="198"/>
    </row>
    <row r="9" spans="1:13" x14ac:dyDescent="0.75">
      <c r="A9" s="177" t="s">
        <v>14</v>
      </c>
      <c r="B9" s="214" t="s">
        <v>364</v>
      </c>
      <c r="C9" s="25"/>
      <c r="D9" s="188">
        <v>1438.99</v>
      </c>
      <c r="F9" s="19"/>
      <c r="G9" s="198"/>
      <c r="H9" s="19"/>
      <c r="I9" s="198"/>
      <c r="J9" s="199"/>
      <c r="K9" s="198"/>
    </row>
    <row r="10" spans="1:13" x14ac:dyDescent="0.75">
      <c r="A10" s="177" t="s">
        <v>15</v>
      </c>
      <c r="B10" s="3" t="s">
        <v>84</v>
      </c>
      <c r="C10" s="25"/>
      <c r="D10" s="188">
        <v>1332.88</v>
      </c>
      <c r="F10" s="19"/>
      <c r="G10" s="198"/>
      <c r="H10" s="19"/>
      <c r="I10" s="198"/>
      <c r="J10" s="199"/>
      <c r="K10" s="198"/>
      <c r="M10" s="193"/>
    </row>
    <row r="11" spans="1:13" x14ac:dyDescent="0.75">
      <c r="A11" s="177" t="s">
        <v>16</v>
      </c>
      <c r="B11" s="3" t="s">
        <v>72</v>
      </c>
      <c r="C11" s="25"/>
      <c r="D11" s="188">
        <v>1006.09</v>
      </c>
      <c r="F11" s="19"/>
      <c r="G11" s="198"/>
      <c r="H11" s="19"/>
      <c r="I11" s="198"/>
      <c r="J11" s="199"/>
      <c r="K11" s="198"/>
    </row>
    <row r="12" spans="1:13" x14ac:dyDescent="0.75">
      <c r="A12" s="177" t="s">
        <v>17</v>
      </c>
      <c r="B12" s="3" t="s">
        <v>70</v>
      </c>
      <c r="C12" s="25"/>
      <c r="D12" s="188">
        <v>1384</v>
      </c>
      <c r="F12" s="19"/>
      <c r="G12" s="198"/>
      <c r="H12" s="19"/>
      <c r="I12" s="198"/>
      <c r="J12" s="199"/>
      <c r="K12" s="198"/>
    </row>
    <row r="13" spans="1:13" x14ac:dyDescent="0.75">
      <c r="A13" s="177" t="s">
        <v>18</v>
      </c>
      <c r="B13" s="3" t="s">
        <v>73</v>
      </c>
      <c r="C13" s="25"/>
      <c r="D13" s="188">
        <v>1302.4100000000001</v>
      </c>
      <c r="F13" s="19"/>
      <c r="G13" s="198"/>
      <c r="H13" s="19"/>
      <c r="I13" s="198"/>
      <c r="J13" s="199"/>
      <c r="K13" s="198"/>
    </row>
    <row r="14" spans="1:13" x14ac:dyDescent="0.75">
      <c r="A14" s="177" t="s">
        <v>19</v>
      </c>
      <c r="B14" s="3" t="s">
        <v>74</v>
      </c>
      <c r="C14" s="25"/>
      <c r="D14" s="188">
        <v>1037.6300000000001</v>
      </c>
      <c r="F14" s="19"/>
      <c r="G14" s="198"/>
      <c r="H14" s="19"/>
      <c r="I14" s="198"/>
      <c r="J14" s="199"/>
      <c r="K14" s="198"/>
    </row>
    <row r="15" spans="1:13" x14ac:dyDescent="0.75">
      <c r="A15" s="177" t="s">
        <v>20</v>
      </c>
      <c r="B15" s="1" t="s">
        <v>85</v>
      </c>
      <c r="C15" s="25"/>
      <c r="D15" s="188">
        <v>1394.59</v>
      </c>
      <c r="F15" s="19"/>
      <c r="G15" s="198"/>
      <c r="H15" s="19"/>
      <c r="I15" s="198"/>
      <c r="J15" s="199"/>
      <c r="K15" s="198"/>
    </row>
    <row r="16" spans="1:13" x14ac:dyDescent="0.75">
      <c r="A16" s="177" t="s">
        <v>21</v>
      </c>
      <c r="B16" s="3" t="s">
        <v>70</v>
      </c>
      <c r="C16" s="25"/>
      <c r="D16" s="188">
        <v>1304.3</v>
      </c>
      <c r="F16" s="19"/>
      <c r="G16" s="198"/>
      <c r="H16" s="19"/>
      <c r="I16" s="198"/>
      <c r="J16" s="199"/>
      <c r="K16" s="198"/>
    </row>
    <row r="17" spans="1:11" x14ac:dyDescent="0.75">
      <c r="A17" s="177" t="s">
        <v>22</v>
      </c>
      <c r="B17" s="3" t="s">
        <v>86</v>
      </c>
      <c r="C17" s="25"/>
      <c r="D17" s="188">
        <v>1039.71</v>
      </c>
      <c r="F17" s="19"/>
      <c r="G17" s="198"/>
      <c r="H17" s="19"/>
      <c r="I17" s="198"/>
      <c r="J17" s="199"/>
      <c r="K17" s="198"/>
    </row>
    <row r="18" spans="1:11" x14ac:dyDescent="0.75">
      <c r="A18" s="177" t="s">
        <v>23</v>
      </c>
      <c r="B18" s="1" t="s">
        <v>82</v>
      </c>
      <c r="C18" s="171"/>
      <c r="D18" s="188">
        <v>1395.22</v>
      </c>
      <c r="F18" s="19"/>
      <c r="G18" s="198"/>
      <c r="H18" s="19"/>
      <c r="I18" s="198"/>
      <c r="J18" s="199"/>
      <c r="K18" s="198"/>
    </row>
    <row r="19" spans="1:11" x14ac:dyDescent="0.75">
      <c r="A19" s="178" t="s">
        <v>24</v>
      </c>
      <c r="B19" s="214" t="s">
        <v>363</v>
      </c>
      <c r="C19" s="171"/>
      <c r="D19" s="188">
        <v>1306.72</v>
      </c>
      <c r="F19" s="19"/>
      <c r="G19" s="198"/>
      <c r="H19" s="19"/>
      <c r="I19" s="198"/>
      <c r="J19" s="199"/>
      <c r="K19" s="198"/>
    </row>
    <row r="20" spans="1:11" x14ac:dyDescent="0.75">
      <c r="A20" s="178" t="s">
        <v>25</v>
      </c>
      <c r="B20" s="3" t="s">
        <v>75</v>
      </c>
      <c r="C20" s="171"/>
      <c r="D20" s="188">
        <v>1016.97</v>
      </c>
      <c r="F20" s="19"/>
      <c r="G20" s="198"/>
      <c r="H20" s="19"/>
      <c r="I20" s="198"/>
      <c r="J20" s="199"/>
      <c r="K20" s="198"/>
    </row>
    <row r="21" spans="1:11" x14ac:dyDescent="0.75">
      <c r="A21" s="178" t="s">
        <v>26</v>
      </c>
      <c r="B21" s="3" t="s">
        <v>76</v>
      </c>
      <c r="C21" s="171"/>
      <c r="D21" s="188">
        <v>1414.03</v>
      </c>
      <c r="F21" s="19"/>
      <c r="G21" s="198"/>
      <c r="H21" s="19"/>
      <c r="I21" s="198"/>
      <c r="J21" s="199"/>
      <c r="K21" s="198"/>
    </row>
    <row r="22" spans="1:11" x14ac:dyDescent="0.75">
      <c r="A22" s="178" t="s">
        <v>27</v>
      </c>
      <c r="B22" s="214" t="s">
        <v>365</v>
      </c>
      <c r="C22" s="171"/>
      <c r="D22" s="188">
        <v>1347.87</v>
      </c>
      <c r="F22" s="19"/>
      <c r="G22" s="198"/>
      <c r="H22" s="19"/>
      <c r="I22" s="198"/>
      <c r="J22" s="199"/>
      <c r="K22" s="198"/>
    </row>
    <row r="23" spans="1:11" x14ac:dyDescent="0.75">
      <c r="A23" s="178" t="s">
        <v>28</v>
      </c>
      <c r="B23" s="214" t="s">
        <v>366</v>
      </c>
      <c r="C23" s="171"/>
      <c r="D23" s="188">
        <v>1041.6400000000001</v>
      </c>
      <c r="F23" s="19"/>
      <c r="G23" s="198"/>
      <c r="H23" s="19"/>
      <c r="I23" s="198"/>
      <c r="J23" s="199"/>
      <c r="K23" s="198"/>
    </row>
    <row r="24" spans="1:11" x14ac:dyDescent="0.75">
      <c r="A24" s="178" t="s">
        <v>29</v>
      </c>
      <c r="B24" s="3" t="s">
        <v>77</v>
      </c>
      <c r="C24" s="171"/>
      <c r="D24" s="188">
        <v>1391.01</v>
      </c>
      <c r="F24" s="19"/>
      <c r="G24" s="198"/>
      <c r="H24" s="19"/>
      <c r="I24" s="198"/>
      <c r="J24" s="199"/>
      <c r="K24" s="198"/>
    </row>
    <row r="25" spans="1:11" x14ac:dyDescent="0.75">
      <c r="A25" s="178" t="s">
        <v>30</v>
      </c>
      <c r="B25" s="214" t="s">
        <v>367</v>
      </c>
      <c r="C25" s="171"/>
      <c r="D25" s="188">
        <v>1812.3</v>
      </c>
      <c r="F25" s="19"/>
      <c r="G25" s="198"/>
      <c r="H25" s="19"/>
      <c r="I25" s="198"/>
      <c r="J25" s="199"/>
      <c r="K25" s="198"/>
    </row>
    <row r="26" spans="1:11" x14ac:dyDescent="0.75">
      <c r="A26" s="178" t="s">
        <v>31</v>
      </c>
      <c r="B26" s="214" t="s">
        <v>367</v>
      </c>
      <c r="C26" s="171"/>
      <c r="D26" s="188">
        <v>672.24</v>
      </c>
      <c r="F26" s="19"/>
      <c r="G26" s="198"/>
      <c r="H26" s="19"/>
      <c r="I26" s="198"/>
      <c r="J26" s="199"/>
      <c r="K26" s="198"/>
    </row>
    <row r="27" spans="1:11" x14ac:dyDescent="0.75">
      <c r="A27" s="177" t="s">
        <v>32</v>
      </c>
      <c r="B27" s="1" t="s">
        <v>70</v>
      </c>
      <c r="C27" s="26"/>
      <c r="D27" s="188">
        <v>1763.02</v>
      </c>
      <c r="F27" s="19"/>
      <c r="G27" s="198"/>
      <c r="H27" s="19"/>
      <c r="I27" s="198"/>
      <c r="J27" s="199"/>
      <c r="K27" s="198"/>
    </row>
    <row r="28" spans="1:11" x14ac:dyDescent="0.75">
      <c r="A28" s="177"/>
      <c r="B28" s="161" t="s">
        <v>6</v>
      </c>
      <c r="C28" s="25"/>
      <c r="D28" s="189"/>
      <c r="F28" s="19"/>
      <c r="G28" s="198"/>
      <c r="H28" s="19"/>
      <c r="I28" s="198"/>
      <c r="J28" s="199"/>
      <c r="K28" s="198"/>
    </row>
    <row r="29" spans="1:11" x14ac:dyDescent="0.75">
      <c r="A29" s="177" t="s">
        <v>33</v>
      </c>
      <c r="B29" s="1" t="s">
        <v>87</v>
      </c>
      <c r="C29" s="25"/>
      <c r="D29" s="188">
        <v>912.61</v>
      </c>
      <c r="F29" s="19"/>
      <c r="G29" s="198"/>
      <c r="H29" s="19"/>
      <c r="I29" s="198"/>
      <c r="J29" s="199"/>
      <c r="K29" s="198"/>
    </row>
    <row r="30" spans="1:11" x14ac:dyDescent="0.75">
      <c r="A30" s="177" t="s">
        <v>34</v>
      </c>
      <c r="B30" s="1" t="s">
        <v>88</v>
      </c>
      <c r="C30" s="25"/>
      <c r="D30" s="188">
        <v>703.63</v>
      </c>
      <c r="F30" s="19"/>
      <c r="G30" s="198"/>
      <c r="H30" s="19"/>
      <c r="I30" s="198"/>
      <c r="J30" s="199"/>
      <c r="K30" s="198"/>
    </row>
    <row r="31" spans="1:11" x14ac:dyDescent="0.75">
      <c r="A31" s="177" t="s">
        <v>35</v>
      </c>
      <c r="B31" s="1" t="s">
        <v>86</v>
      </c>
      <c r="C31" s="25"/>
      <c r="D31" s="188">
        <v>720.46</v>
      </c>
      <c r="F31" s="19"/>
      <c r="G31" s="198"/>
      <c r="H31" s="19"/>
      <c r="I31" s="198"/>
      <c r="J31" s="199"/>
      <c r="K31" s="198"/>
    </row>
    <row r="32" spans="1:11" x14ac:dyDescent="0.75">
      <c r="A32" s="177" t="s">
        <v>36</v>
      </c>
      <c r="B32" s="1" t="s">
        <v>70</v>
      </c>
      <c r="C32" s="25"/>
      <c r="D32" s="188">
        <v>1127.6300000000001</v>
      </c>
      <c r="F32" s="19"/>
      <c r="G32" s="198"/>
      <c r="H32" s="19"/>
      <c r="I32" s="198"/>
      <c r="J32" s="199"/>
      <c r="K32" s="198"/>
    </row>
    <row r="33" spans="1:11" x14ac:dyDescent="0.75">
      <c r="A33" s="178" t="s">
        <v>37</v>
      </c>
      <c r="B33" s="1" t="s">
        <v>89</v>
      </c>
      <c r="C33" s="25"/>
      <c r="D33" s="188">
        <v>1395.95</v>
      </c>
      <c r="F33" s="19"/>
      <c r="G33" s="198"/>
      <c r="H33" s="19"/>
      <c r="I33" s="198"/>
      <c r="J33" s="199"/>
      <c r="K33" s="198"/>
    </row>
    <row r="34" spans="1:11" x14ac:dyDescent="0.75">
      <c r="A34" s="178" t="s">
        <v>38</v>
      </c>
      <c r="B34" s="1" t="s">
        <v>90</v>
      </c>
      <c r="C34" s="25"/>
      <c r="D34" s="188">
        <v>1077.77</v>
      </c>
      <c r="F34" s="19"/>
      <c r="G34" s="198"/>
      <c r="H34" s="19"/>
      <c r="I34" s="198"/>
      <c r="J34" s="199"/>
      <c r="K34" s="198"/>
    </row>
    <row r="35" spans="1:11" x14ac:dyDescent="0.75">
      <c r="A35" s="178" t="s">
        <v>39</v>
      </c>
      <c r="B35" s="1" t="s">
        <v>70</v>
      </c>
      <c r="C35" s="25"/>
      <c r="D35" s="188">
        <v>1170.67</v>
      </c>
      <c r="F35" s="19"/>
      <c r="G35" s="198"/>
      <c r="H35" s="19"/>
      <c r="I35" s="198"/>
      <c r="J35" s="199"/>
      <c r="K35" s="198"/>
    </row>
    <row r="36" spans="1:11" x14ac:dyDescent="0.75">
      <c r="A36" s="178" t="s">
        <v>40</v>
      </c>
      <c r="B36" s="1" t="s">
        <v>78</v>
      </c>
      <c r="C36" s="25"/>
      <c r="D36" s="188">
        <v>1395.95</v>
      </c>
      <c r="F36" s="19"/>
      <c r="G36" s="198"/>
      <c r="H36" s="19"/>
      <c r="I36" s="198"/>
      <c r="J36" s="199"/>
      <c r="K36" s="198"/>
    </row>
    <row r="37" spans="1:11" x14ac:dyDescent="0.75">
      <c r="A37" s="178" t="s">
        <v>41</v>
      </c>
      <c r="B37" s="214" t="s">
        <v>366</v>
      </c>
      <c r="C37" s="25"/>
      <c r="D37" s="188">
        <v>1077.77</v>
      </c>
      <c r="F37" s="19"/>
      <c r="G37" s="198"/>
      <c r="H37" s="19"/>
      <c r="I37" s="198"/>
      <c r="J37" s="199"/>
      <c r="K37" s="198"/>
    </row>
    <row r="38" spans="1:11" x14ac:dyDescent="0.75">
      <c r="A38" s="178" t="s">
        <v>42</v>
      </c>
      <c r="B38" s="1" t="s">
        <v>91</v>
      </c>
      <c r="C38" s="25"/>
      <c r="D38" s="188">
        <v>1170.67</v>
      </c>
      <c r="F38" s="19"/>
      <c r="G38" s="198"/>
      <c r="H38" s="19"/>
      <c r="I38" s="198"/>
      <c r="J38" s="199"/>
      <c r="K38" s="198"/>
    </row>
    <row r="39" spans="1:11" x14ac:dyDescent="0.75">
      <c r="A39" s="178" t="s">
        <v>43</v>
      </c>
      <c r="B39" s="1" t="s">
        <v>70</v>
      </c>
      <c r="C39" s="25"/>
      <c r="D39" s="188">
        <v>1395.95</v>
      </c>
      <c r="F39" s="19"/>
      <c r="G39" s="198"/>
      <c r="H39" s="19"/>
      <c r="I39" s="198"/>
      <c r="J39" s="199"/>
      <c r="K39" s="198"/>
    </row>
    <row r="40" spans="1:11" x14ac:dyDescent="0.75">
      <c r="A40" s="178" t="s">
        <v>44</v>
      </c>
      <c r="B40" s="1" t="s">
        <v>69</v>
      </c>
      <c r="C40" s="25"/>
      <c r="D40" s="188">
        <v>1077.77</v>
      </c>
      <c r="F40" s="19"/>
      <c r="G40" s="198"/>
      <c r="H40" s="19"/>
      <c r="I40" s="198"/>
      <c r="J40" s="199"/>
      <c r="K40" s="198"/>
    </row>
    <row r="41" spans="1:11" x14ac:dyDescent="0.75">
      <c r="A41" s="178" t="s">
        <v>45</v>
      </c>
      <c r="B41" s="1" t="s">
        <v>79</v>
      </c>
      <c r="C41" s="25"/>
      <c r="D41" s="188">
        <v>1170.67</v>
      </c>
      <c r="F41" s="19"/>
      <c r="G41" s="198"/>
      <c r="H41" s="19"/>
      <c r="I41" s="198"/>
      <c r="J41" s="199"/>
      <c r="K41" s="198"/>
    </row>
    <row r="42" spans="1:11" x14ac:dyDescent="0.75">
      <c r="A42" s="178" t="s">
        <v>46</v>
      </c>
      <c r="B42" s="1" t="s">
        <v>92</v>
      </c>
      <c r="C42" s="25"/>
      <c r="D42" s="188">
        <v>1395.95</v>
      </c>
      <c r="F42" s="19"/>
      <c r="G42" s="198"/>
      <c r="H42" s="19"/>
      <c r="I42" s="198"/>
      <c r="J42" s="199"/>
      <c r="K42" s="198"/>
    </row>
    <row r="43" spans="1:11" x14ac:dyDescent="0.75">
      <c r="A43" s="178" t="s">
        <v>47</v>
      </c>
      <c r="B43" s="1" t="s">
        <v>80</v>
      </c>
      <c r="C43" s="25"/>
      <c r="D43" s="188">
        <v>1077.77</v>
      </c>
      <c r="F43" s="19"/>
      <c r="G43" s="198"/>
      <c r="H43" s="19"/>
      <c r="I43" s="198"/>
      <c r="J43" s="199"/>
      <c r="K43" s="198"/>
    </row>
    <row r="44" spans="1:11" x14ac:dyDescent="0.75">
      <c r="A44" s="178" t="s">
        <v>48</v>
      </c>
      <c r="B44" s="1" t="s">
        <v>81</v>
      </c>
      <c r="C44" s="25"/>
      <c r="D44" s="188">
        <v>1170.67</v>
      </c>
      <c r="F44" s="19"/>
      <c r="G44" s="198"/>
      <c r="H44" s="19"/>
      <c r="I44" s="198"/>
      <c r="J44" s="199"/>
      <c r="K44" s="198"/>
    </row>
    <row r="45" spans="1:11" x14ac:dyDescent="0.75">
      <c r="A45" s="178" t="s">
        <v>49</v>
      </c>
      <c r="B45" s="1" t="s">
        <v>70</v>
      </c>
      <c r="C45" s="25"/>
      <c r="D45" s="188">
        <v>1395.95</v>
      </c>
      <c r="F45" s="19"/>
      <c r="G45" s="198"/>
      <c r="H45" s="19"/>
      <c r="I45" s="198"/>
      <c r="J45" s="199"/>
      <c r="K45" s="198"/>
    </row>
    <row r="46" spans="1:11" x14ac:dyDescent="0.75">
      <c r="A46" s="178" t="s">
        <v>50</v>
      </c>
      <c r="B46" s="1" t="s">
        <v>93</v>
      </c>
      <c r="C46" s="25"/>
      <c r="D46" s="188">
        <v>1077.77</v>
      </c>
      <c r="F46" s="19"/>
      <c r="G46" s="198"/>
      <c r="H46" s="19"/>
      <c r="I46" s="198"/>
      <c r="J46" s="199"/>
      <c r="K46" s="198"/>
    </row>
    <row r="47" spans="1:11" x14ac:dyDescent="0.75">
      <c r="A47" s="178" t="s">
        <v>51</v>
      </c>
      <c r="B47" s="1" t="s">
        <v>70</v>
      </c>
      <c r="C47" s="25"/>
      <c r="D47" s="188">
        <v>1170.67</v>
      </c>
      <c r="F47" s="19"/>
      <c r="G47" s="198"/>
      <c r="H47" s="19"/>
      <c r="I47" s="198"/>
      <c r="J47" s="199"/>
      <c r="K47" s="198"/>
    </row>
    <row r="48" spans="1:11" x14ac:dyDescent="0.75">
      <c r="A48" s="178" t="s">
        <v>52</v>
      </c>
      <c r="B48" s="1" t="s">
        <v>70</v>
      </c>
      <c r="C48" s="25"/>
      <c r="D48" s="188">
        <v>991.1</v>
      </c>
      <c r="F48" s="19"/>
      <c r="G48" s="198"/>
      <c r="H48" s="19"/>
      <c r="I48" s="198"/>
      <c r="J48" s="199"/>
      <c r="K48" s="198"/>
    </row>
    <row r="49" spans="1:11" x14ac:dyDescent="0.75">
      <c r="A49" s="178" t="s">
        <v>53</v>
      </c>
      <c r="B49" s="1" t="s">
        <v>94</v>
      </c>
      <c r="C49" s="25"/>
      <c r="D49" s="188">
        <v>671.57</v>
      </c>
      <c r="F49" s="19"/>
      <c r="G49" s="198"/>
      <c r="H49" s="19"/>
      <c r="I49" s="198"/>
      <c r="J49" s="199"/>
      <c r="K49" s="198"/>
    </row>
    <row r="50" spans="1:11" x14ac:dyDescent="0.75">
      <c r="A50" s="178" t="s">
        <v>54</v>
      </c>
      <c r="B50" s="1" t="s">
        <v>70</v>
      </c>
      <c r="C50" s="25"/>
      <c r="D50" s="188">
        <v>750.06</v>
      </c>
      <c r="F50" s="19"/>
      <c r="G50" s="198"/>
      <c r="H50" s="19"/>
      <c r="I50" s="198"/>
      <c r="J50" s="199"/>
      <c r="K50" s="198"/>
    </row>
    <row r="51" spans="1:11" x14ac:dyDescent="0.75">
      <c r="A51" s="178" t="s">
        <v>55</v>
      </c>
      <c r="B51" s="1" t="s">
        <v>70</v>
      </c>
      <c r="C51" s="25"/>
      <c r="D51" s="188">
        <v>1175.07</v>
      </c>
      <c r="F51" s="19"/>
      <c r="G51" s="198"/>
      <c r="H51" s="19"/>
      <c r="I51" s="198"/>
      <c r="J51" s="199"/>
      <c r="K51" s="198"/>
    </row>
    <row r="52" spans="1:11" x14ac:dyDescent="0.75">
      <c r="A52" s="178" t="s">
        <v>56</v>
      </c>
      <c r="B52" s="1" t="s">
        <v>70</v>
      </c>
      <c r="C52" s="25"/>
      <c r="D52" s="188">
        <v>1395.95</v>
      </c>
      <c r="F52" s="19"/>
      <c r="G52" s="198"/>
      <c r="H52" s="19"/>
      <c r="I52" s="198"/>
      <c r="J52" s="199"/>
      <c r="K52" s="198"/>
    </row>
    <row r="53" spans="1:11" x14ac:dyDescent="0.75">
      <c r="A53" s="177" t="s">
        <v>57</v>
      </c>
      <c r="B53" s="1" t="s">
        <v>70</v>
      </c>
      <c r="C53" s="25"/>
      <c r="D53" s="188">
        <v>1077.97</v>
      </c>
      <c r="F53" s="19"/>
      <c r="G53" s="198"/>
      <c r="H53" s="19"/>
      <c r="I53" s="198"/>
      <c r="J53" s="199"/>
      <c r="K53" s="198"/>
    </row>
    <row r="54" spans="1:11" x14ac:dyDescent="0.75">
      <c r="A54" s="177" t="s">
        <v>58</v>
      </c>
      <c r="B54" s="1" t="s">
        <v>95</v>
      </c>
      <c r="C54" s="25"/>
      <c r="D54" s="188">
        <v>1203.27</v>
      </c>
      <c r="F54" s="19"/>
      <c r="G54" s="198"/>
      <c r="H54" s="19"/>
      <c r="I54" s="198"/>
      <c r="J54" s="199"/>
      <c r="K54" s="198"/>
    </row>
    <row r="55" spans="1:11" x14ac:dyDescent="0.75">
      <c r="A55" s="177" t="s">
        <v>59</v>
      </c>
      <c r="B55" s="1" t="s">
        <v>96</v>
      </c>
      <c r="C55" s="25"/>
      <c r="D55" s="189">
        <v>2299.17</v>
      </c>
      <c r="F55" s="19"/>
      <c r="G55" s="198"/>
      <c r="H55" s="19"/>
      <c r="I55" s="198"/>
      <c r="J55" s="199"/>
      <c r="K55" s="198"/>
    </row>
    <row r="56" spans="1:11" x14ac:dyDescent="0.75">
      <c r="A56" s="177" t="s">
        <v>60</v>
      </c>
      <c r="B56" s="1" t="s">
        <v>96</v>
      </c>
      <c r="C56" s="25"/>
      <c r="D56" s="189">
        <f>1804.95-0.2</f>
        <v>1804.75</v>
      </c>
      <c r="F56" s="156"/>
      <c r="G56" s="160"/>
      <c r="H56" s="159"/>
      <c r="I56" s="160"/>
      <c r="J56" s="199"/>
      <c r="K56" s="160"/>
    </row>
    <row r="57" spans="1:11" x14ac:dyDescent="0.75">
      <c r="A57" s="177"/>
      <c r="B57" s="161"/>
      <c r="C57" s="25"/>
      <c r="D57" s="179"/>
      <c r="F57" s="19"/>
      <c r="G57" s="198"/>
      <c r="H57" s="199"/>
      <c r="I57" s="198"/>
      <c r="J57" s="199"/>
      <c r="K57" s="198"/>
    </row>
    <row r="58" spans="1:11" x14ac:dyDescent="0.75">
      <c r="A58" s="177"/>
      <c r="B58" s="153" t="s">
        <v>7</v>
      </c>
      <c r="C58" s="25"/>
      <c r="D58" s="179"/>
      <c r="F58" s="19"/>
      <c r="G58" s="198"/>
      <c r="H58" s="199"/>
      <c r="I58" s="198"/>
      <c r="J58" s="199"/>
      <c r="K58" s="198"/>
    </row>
    <row r="59" spans="1:11" x14ac:dyDescent="0.75">
      <c r="A59" s="178"/>
      <c r="B59" s="162" t="s">
        <v>98</v>
      </c>
      <c r="C59" s="27"/>
      <c r="D59" s="180"/>
      <c r="F59" s="19"/>
      <c r="G59" s="198"/>
      <c r="H59" s="199"/>
      <c r="I59" s="198"/>
      <c r="J59" s="199"/>
      <c r="K59" s="198"/>
    </row>
    <row r="60" spans="1:11" x14ac:dyDescent="0.75">
      <c r="A60" s="178"/>
      <c r="B60" s="163" t="s">
        <v>195</v>
      </c>
      <c r="C60" s="27"/>
      <c r="D60" s="180"/>
      <c r="F60" s="19"/>
      <c r="G60" s="198"/>
      <c r="H60" s="199"/>
      <c r="I60" s="198"/>
      <c r="J60" s="199"/>
      <c r="K60" s="198"/>
    </row>
    <row r="61" spans="1:11" x14ac:dyDescent="0.75">
      <c r="A61" s="178"/>
      <c r="B61" s="164" t="s">
        <v>276</v>
      </c>
      <c r="C61" s="4">
        <f>(G61/$G$3)+(I61/$I$3)+(K61/$K$3)</f>
        <v>0</v>
      </c>
      <c r="D61" s="180"/>
      <c r="F61" s="156"/>
      <c r="G61" s="160"/>
      <c r="H61" s="19"/>
      <c r="I61" s="160"/>
      <c r="J61" s="19"/>
      <c r="K61" s="160"/>
    </row>
    <row r="62" spans="1:11" x14ac:dyDescent="0.75">
      <c r="A62" s="178"/>
      <c r="B62" s="163" t="s">
        <v>165</v>
      </c>
      <c r="C62" s="27"/>
      <c r="D62" s="180"/>
      <c r="F62" s="19"/>
      <c r="G62" s="198"/>
      <c r="H62" s="199"/>
      <c r="I62" s="198"/>
      <c r="J62" s="199"/>
      <c r="K62" s="198"/>
    </row>
    <row r="63" spans="1:11" x14ac:dyDescent="0.75">
      <c r="A63" s="178"/>
      <c r="B63" s="164" t="s">
        <v>275</v>
      </c>
      <c r="C63" s="4">
        <f>(G63/$G$3)+(I63/$I$3)+(K63/$K$3)</f>
        <v>0</v>
      </c>
      <c r="D63" s="180"/>
      <c r="F63" s="156"/>
      <c r="G63" s="160"/>
      <c r="H63" s="156"/>
      <c r="I63" s="160"/>
      <c r="J63" s="156"/>
      <c r="K63" s="160"/>
    </row>
    <row r="64" spans="1:11" x14ac:dyDescent="0.75">
      <c r="A64" s="178"/>
      <c r="B64" s="213" t="s">
        <v>360</v>
      </c>
      <c r="C64" s="4"/>
      <c r="D64" s="180"/>
      <c r="F64" s="156"/>
      <c r="G64" s="160"/>
      <c r="H64" s="156"/>
      <c r="I64" s="160"/>
      <c r="J64" s="156"/>
      <c r="K64" s="160"/>
    </row>
    <row r="65" spans="1:11" s="193" customFormat="1" x14ac:dyDescent="0.75">
      <c r="A65" s="178"/>
      <c r="B65" s="216" t="s">
        <v>362</v>
      </c>
      <c r="C65" s="4">
        <f>(G65/$G$3)+(I65/$I$3)+(K65/$K$3)</f>
        <v>502.51832376701498</v>
      </c>
      <c r="D65" s="179"/>
      <c r="F65" s="215">
        <v>41701</v>
      </c>
      <c r="G65" s="198">
        <v>6575</v>
      </c>
      <c r="H65" s="199"/>
      <c r="I65" s="198"/>
      <c r="J65" s="199"/>
      <c r="K65" s="198"/>
    </row>
    <row r="66" spans="1:11" x14ac:dyDescent="0.75">
      <c r="A66" s="177"/>
      <c r="B66" s="166" t="s">
        <v>166</v>
      </c>
      <c r="C66" s="1"/>
      <c r="D66" s="179"/>
      <c r="F66" s="19"/>
      <c r="G66" s="198"/>
      <c r="H66" s="199"/>
      <c r="I66" s="198"/>
      <c r="J66" s="199"/>
      <c r="K66" s="198"/>
    </row>
    <row r="67" spans="1:11" x14ac:dyDescent="0.75">
      <c r="A67" s="177"/>
      <c r="B67" s="165" t="s">
        <v>61</v>
      </c>
      <c r="C67" s="4">
        <f>(G67/$G$3)+(I67/$I$3)+(K67/$K$3)</f>
        <v>0</v>
      </c>
      <c r="D67" s="179"/>
      <c r="F67" s="19"/>
      <c r="G67" s="160"/>
      <c r="H67" s="156"/>
      <c r="I67" s="160"/>
      <c r="J67" s="156"/>
      <c r="K67" s="160"/>
    </row>
    <row r="68" spans="1:11" x14ac:dyDescent="0.75">
      <c r="A68" s="177"/>
      <c r="B68" s="165" t="s">
        <v>100</v>
      </c>
      <c r="C68" s="4">
        <f>+C67*0.11</f>
        <v>0</v>
      </c>
      <c r="D68" s="179"/>
      <c r="F68" s="19"/>
      <c r="G68" s="160"/>
      <c r="H68" s="156"/>
      <c r="I68" s="160"/>
      <c r="J68" s="156"/>
      <c r="K68" s="160"/>
    </row>
    <row r="69" spans="1:11" x14ac:dyDescent="0.75">
      <c r="A69" s="177"/>
      <c r="B69" s="153" t="s">
        <v>120</v>
      </c>
      <c r="C69" s="4"/>
      <c r="D69" s="179"/>
      <c r="F69" s="19"/>
      <c r="G69" s="198"/>
      <c r="H69" s="199"/>
      <c r="I69" s="198"/>
      <c r="J69" s="199"/>
      <c r="K69" s="198"/>
    </row>
    <row r="71" spans="1:11" x14ac:dyDescent="0.75">
      <c r="A71" s="177"/>
      <c r="B71" s="165"/>
      <c r="C71" s="4"/>
      <c r="D71" s="179"/>
      <c r="F71" s="156"/>
      <c r="G71" s="198"/>
      <c r="H71" s="199"/>
      <c r="I71" s="198"/>
      <c r="J71" s="199"/>
      <c r="K71" s="198"/>
    </row>
    <row r="72" spans="1:11" x14ac:dyDescent="0.75">
      <c r="A72" s="210" t="s">
        <v>119</v>
      </c>
      <c r="B72" s="167" t="s">
        <v>99</v>
      </c>
      <c r="C72" s="4"/>
      <c r="D72" s="179"/>
      <c r="F72" s="19"/>
      <c r="G72" s="198"/>
      <c r="H72" s="199"/>
      <c r="I72" s="198"/>
      <c r="J72" s="199"/>
      <c r="K72" s="198"/>
    </row>
    <row r="73" spans="1:11" x14ac:dyDescent="0.75">
      <c r="A73" s="203">
        <v>41704</v>
      </c>
      <c r="B73" t="s">
        <v>347</v>
      </c>
      <c r="C73" s="4">
        <v>64</v>
      </c>
      <c r="D73" s="179"/>
      <c r="F73" s="19"/>
      <c r="G73" s="198"/>
      <c r="H73" s="199"/>
      <c r="I73" s="198"/>
      <c r="J73" s="199"/>
      <c r="K73" s="198"/>
    </row>
    <row r="74" spans="1:11" x14ac:dyDescent="0.75">
      <c r="A74" s="203">
        <v>41693</v>
      </c>
      <c r="B74" t="s">
        <v>348</v>
      </c>
      <c r="C74" s="4">
        <v>135</v>
      </c>
      <c r="D74" s="179"/>
      <c r="F74" s="19"/>
      <c r="G74" s="198"/>
      <c r="H74" s="199"/>
      <c r="I74" s="198"/>
      <c r="J74" s="199"/>
      <c r="K74" s="198"/>
    </row>
    <row r="75" spans="1:11" x14ac:dyDescent="0.75">
      <c r="A75" s="203">
        <v>41700</v>
      </c>
      <c r="B75" t="s">
        <v>349</v>
      </c>
      <c r="C75" s="4">
        <v>38</v>
      </c>
      <c r="D75" s="179"/>
      <c r="F75" s="19"/>
      <c r="G75" s="198"/>
      <c r="H75" s="199"/>
      <c r="I75" s="198"/>
      <c r="J75" s="199"/>
      <c r="K75" s="198"/>
    </row>
    <row r="76" spans="1:11" x14ac:dyDescent="0.75">
      <c r="A76" s="203">
        <v>41702</v>
      </c>
      <c r="B76" t="s">
        <v>350</v>
      </c>
      <c r="C76" s="4">
        <v>60</v>
      </c>
      <c r="D76" s="179"/>
      <c r="F76" s="19"/>
      <c r="G76" s="198"/>
      <c r="H76" s="199"/>
      <c r="I76" s="198"/>
      <c r="J76" s="199"/>
      <c r="K76" s="198"/>
    </row>
    <row r="77" spans="1:11" x14ac:dyDescent="0.75">
      <c r="A77" s="203">
        <v>41704</v>
      </c>
      <c r="B77" t="s">
        <v>351</v>
      </c>
      <c r="C77" s="4">
        <v>19</v>
      </c>
      <c r="D77" s="179"/>
      <c r="F77" s="19"/>
      <c r="G77" s="198"/>
      <c r="H77" s="199"/>
      <c r="I77" s="198"/>
      <c r="J77" s="199"/>
      <c r="K77" s="198"/>
    </row>
    <row r="78" spans="1:11" x14ac:dyDescent="0.75">
      <c r="A78" s="203">
        <v>41704</v>
      </c>
      <c r="B78" t="s">
        <v>352</v>
      </c>
      <c r="C78" s="4">
        <v>169</v>
      </c>
      <c r="D78" s="179"/>
      <c r="F78" s="19"/>
      <c r="G78" s="198"/>
      <c r="H78" s="199"/>
      <c r="I78" s="198"/>
      <c r="J78" s="199"/>
      <c r="K78" s="198"/>
    </row>
    <row r="79" spans="1:11" x14ac:dyDescent="0.75">
      <c r="A79" s="203">
        <v>41705</v>
      </c>
      <c r="B79" t="s">
        <v>353</v>
      </c>
      <c r="C79" s="4">
        <v>205</v>
      </c>
      <c r="D79" s="179"/>
      <c r="F79" s="19"/>
      <c r="G79" s="198"/>
      <c r="H79" s="199"/>
      <c r="I79" s="198"/>
      <c r="J79" s="199"/>
      <c r="K79" s="198"/>
    </row>
    <row r="80" spans="1:11" x14ac:dyDescent="0.75">
      <c r="A80" s="203">
        <v>41708</v>
      </c>
      <c r="B80" t="s">
        <v>354</v>
      </c>
      <c r="C80" s="4">
        <v>165</v>
      </c>
      <c r="D80" s="179"/>
      <c r="F80" s="19"/>
      <c r="G80" s="198"/>
      <c r="H80" s="199"/>
      <c r="I80" s="198"/>
      <c r="J80" s="199"/>
      <c r="K80" s="198"/>
    </row>
    <row r="81" spans="1:11" x14ac:dyDescent="0.75">
      <c r="A81" s="203">
        <v>41709</v>
      </c>
      <c r="B81" t="s">
        <v>355</v>
      </c>
      <c r="C81" s="4">
        <v>1573</v>
      </c>
      <c r="D81" s="179"/>
      <c r="F81" s="19"/>
      <c r="G81" s="198"/>
      <c r="H81" s="199"/>
      <c r="I81" s="198"/>
      <c r="J81" s="199"/>
      <c r="K81" s="198"/>
    </row>
    <row r="82" spans="1:11" x14ac:dyDescent="0.75">
      <c r="A82" s="203">
        <v>41727</v>
      </c>
      <c r="B82" t="s">
        <v>356</v>
      </c>
      <c r="C82" s="4">
        <v>96</v>
      </c>
      <c r="D82" s="179"/>
      <c r="F82" s="19"/>
      <c r="G82" s="198"/>
      <c r="H82" s="199"/>
      <c r="I82" s="198"/>
      <c r="J82" s="199"/>
      <c r="K82" s="198"/>
    </row>
    <row r="83" spans="1:11" x14ac:dyDescent="0.75">
      <c r="A83" s="203">
        <v>41727</v>
      </c>
      <c r="B83" t="s">
        <v>353</v>
      </c>
      <c r="C83" s="4">
        <v>65</v>
      </c>
      <c r="D83" s="179"/>
      <c r="F83" s="19"/>
      <c r="G83" s="198"/>
      <c r="H83" s="199"/>
      <c r="I83" s="198"/>
      <c r="J83" s="199"/>
      <c r="K83" s="198"/>
    </row>
    <row r="84" spans="1:11" x14ac:dyDescent="0.75">
      <c r="A84" s="203">
        <v>41704</v>
      </c>
      <c r="B84" t="s">
        <v>357</v>
      </c>
      <c r="C84" s="4">
        <v>116</v>
      </c>
      <c r="D84" s="179"/>
      <c r="F84" s="19"/>
      <c r="G84" s="198"/>
      <c r="H84" s="199"/>
      <c r="I84" s="198"/>
      <c r="J84" s="199"/>
      <c r="K84" s="198"/>
    </row>
    <row r="85" spans="1:11" x14ac:dyDescent="0.75">
      <c r="A85" s="203">
        <v>41716</v>
      </c>
      <c r="B85" t="s">
        <v>358</v>
      </c>
      <c r="C85" s="4">
        <v>1073</v>
      </c>
      <c r="D85" s="179"/>
      <c r="F85" s="19"/>
      <c r="G85" s="198"/>
      <c r="H85" s="199"/>
      <c r="I85" s="198"/>
      <c r="J85" s="199"/>
      <c r="K85" s="198"/>
    </row>
    <row r="86" spans="1:11" x14ac:dyDescent="0.75">
      <c r="A86" s="203">
        <v>41701</v>
      </c>
      <c r="B86" t="s">
        <v>359</v>
      </c>
      <c r="C86" s="4">
        <v>48</v>
      </c>
      <c r="D86" s="179"/>
      <c r="F86" s="19"/>
      <c r="G86" s="198"/>
      <c r="H86" s="199"/>
      <c r="I86" s="198"/>
      <c r="J86" s="199"/>
      <c r="K86" s="198"/>
    </row>
    <row r="87" spans="1:11" x14ac:dyDescent="0.75">
      <c r="A87" s="203">
        <v>41736</v>
      </c>
      <c r="B87" t="s">
        <v>342</v>
      </c>
      <c r="C87" s="4">
        <v>144</v>
      </c>
      <c r="D87" s="179"/>
      <c r="F87" s="19"/>
      <c r="G87" s="198"/>
      <c r="H87" s="199"/>
      <c r="I87" s="198"/>
      <c r="J87" s="199"/>
      <c r="K87" s="198"/>
    </row>
    <row r="88" spans="1:11" x14ac:dyDescent="0.75">
      <c r="A88" s="203">
        <v>41740</v>
      </c>
      <c r="B88" s="5" t="s">
        <v>343</v>
      </c>
      <c r="C88" s="4">
        <v>650</v>
      </c>
      <c r="D88" s="179"/>
      <c r="F88" s="19"/>
      <c r="G88" s="198"/>
      <c r="H88" s="199"/>
      <c r="I88" s="198"/>
      <c r="J88" s="199"/>
      <c r="K88" s="198"/>
    </row>
    <row r="89" spans="1:11" x14ac:dyDescent="0.75">
      <c r="A89" s="203">
        <v>41732</v>
      </c>
      <c r="B89" s="208" t="s">
        <v>344</v>
      </c>
      <c r="C89" s="4">
        <v>266</v>
      </c>
      <c r="D89" s="179"/>
      <c r="F89" s="19"/>
      <c r="G89" s="198"/>
      <c r="H89" s="199"/>
      <c r="I89" s="198"/>
      <c r="J89" s="199"/>
      <c r="K89" s="198"/>
    </row>
    <row r="90" spans="1:11" x14ac:dyDescent="0.75">
      <c r="A90" s="203">
        <v>41732</v>
      </c>
      <c r="B90" s="208" t="s">
        <v>345</v>
      </c>
      <c r="C90" s="4">
        <v>36</v>
      </c>
      <c r="D90" s="179"/>
      <c r="F90" s="19"/>
      <c r="G90" s="198"/>
      <c r="H90" s="199"/>
      <c r="I90" s="198"/>
      <c r="J90" s="199"/>
      <c r="K90" s="198"/>
    </row>
    <row r="91" spans="1:11" x14ac:dyDescent="0.75">
      <c r="A91" s="203">
        <v>41944</v>
      </c>
      <c r="B91" s="208" t="s">
        <v>346</v>
      </c>
      <c r="C91" s="4">
        <v>3760</v>
      </c>
      <c r="D91" s="179"/>
      <c r="F91" s="19"/>
      <c r="G91" s="198"/>
      <c r="H91" s="199"/>
      <c r="I91" s="198"/>
      <c r="J91" s="199"/>
      <c r="K91" s="198"/>
    </row>
    <row r="92" spans="1:11" x14ac:dyDescent="0.75">
      <c r="A92" s="203">
        <v>41753</v>
      </c>
      <c r="B92" t="s">
        <v>336</v>
      </c>
      <c r="C92" s="37">
        <v>7</v>
      </c>
      <c r="D92" s="179"/>
      <c r="F92" s="19"/>
      <c r="G92" s="198"/>
      <c r="H92" s="199"/>
      <c r="I92" s="198"/>
      <c r="J92" s="199"/>
      <c r="K92" s="198"/>
    </row>
    <row r="93" spans="1:11" x14ac:dyDescent="0.75">
      <c r="A93" s="207">
        <v>41753</v>
      </c>
      <c r="B93" s="5" t="s">
        <v>337</v>
      </c>
      <c r="C93" s="209">
        <v>73</v>
      </c>
      <c r="D93" s="179"/>
      <c r="F93" s="19"/>
      <c r="G93" s="198"/>
      <c r="H93" s="199"/>
      <c r="I93" s="198"/>
      <c r="J93" s="199"/>
      <c r="K93" s="198"/>
    </row>
    <row r="94" spans="1:11" x14ac:dyDescent="0.75">
      <c r="A94" s="207">
        <v>41751</v>
      </c>
      <c r="B94" s="208" t="s">
        <v>338</v>
      </c>
      <c r="C94" s="209">
        <v>168</v>
      </c>
      <c r="D94" s="179"/>
      <c r="F94" s="19"/>
      <c r="G94" s="198"/>
      <c r="H94" s="199"/>
      <c r="I94" s="198"/>
      <c r="J94" s="199"/>
      <c r="K94" s="198"/>
    </row>
    <row r="95" spans="1:11" x14ac:dyDescent="0.75">
      <c r="A95" s="207">
        <v>41779</v>
      </c>
      <c r="B95" s="208" t="s">
        <v>339</v>
      </c>
      <c r="C95" s="209">
        <v>146</v>
      </c>
      <c r="D95" s="179"/>
      <c r="F95" s="19"/>
      <c r="G95" s="198"/>
      <c r="H95" s="199"/>
      <c r="I95" s="198"/>
      <c r="J95" s="199"/>
      <c r="K95" s="198"/>
    </row>
    <row r="96" spans="1:11" x14ac:dyDescent="0.75">
      <c r="A96" s="207">
        <v>41766</v>
      </c>
      <c r="B96" s="208" t="s">
        <v>340</v>
      </c>
      <c r="C96" s="209">
        <v>1110</v>
      </c>
      <c r="D96" s="179"/>
      <c r="F96" s="19"/>
      <c r="G96" s="198"/>
      <c r="H96" s="199"/>
      <c r="I96" s="198"/>
      <c r="J96" s="199"/>
      <c r="K96" s="198"/>
    </row>
    <row r="97" spans="1:11" x14ac:dyDescent="0.75">
      <c r="A97" s="207">
        <v>41765</v>
      </c>
      <c r="B97" s="208" t="s">
        <v>341</v>
      </c>
      <c r="C97" s="209">
        <v>12</v>
      </c>
      <c r="D97" s="179"/>
      <c r="F97" s="19"/>
      <c r="G97" s="198"/>
      <c r="H97" s="199"/>
      <c r="I97" s="198"/>
      <c r="J97" s="199"/>
      <c r="K97" s="198"/>
    </row>
    <row r="98" spans="1:11" x14ac:dyDescent="0.75">
      <c r="A98" s="203"/>
      <c r="C98" s="37"/>
      <c r="D98" s="179"/>
      <c r="F98" s="19"/>
      <c r="G98" s="198"/>
      <c r="H98" s="199"/>
      <c r="I98" s="198"/>
      <c r="J98" s="199"/>
      <c r="K98" s="198"/>
    </row>
    <row r="99" spans="1:11" x14ac:dyDescent="0.75">
      <c r="A99" s="190"/>
      <c r="C99" s="37"/>
      <c r="D99" s="179"/>
      <c r="F99" s="19"/>
      <c r="G99" s="198"/>
      <c r="H99" s="199"/>
      <c r="I99" s="198"/>
      <c r="J99" s="199"/>
      <c r="K99" s="198"/>
    </row>
    <row r="100" spans="1:11" ht="23.4" thickBot="1" x14ac:dyDescent="0.8">
      <c r="A100" s="182"/>
      <c r="B100" s="168"/>
      <c r="C100" s="169"/>
      <c r="D100" s="183"/>
      <c r="E100" s="170"/>
      <c r="F100" s="157"/>
      <c r="G100" s="200"/>
      <c r="H100" s="201"/>
      <c r="I100" s="200"/>
      <c r="J100" s="201"/>
      <c r="K100" s="200"/>
    </row>
    <row r="101" spans="1:11" ht="23.4" thickBot="1" x14ac:dyDescent="0.8">
      <c r="A101" s="72"/>
      <c r="B101" s="14"/>
      <c r="C101" s="18"/>
      <c r="D101" s="15"/>
    </row>
    <row r="102" spans="1:11" x14ac:dyDescent="0.75">
      <c r="A102" s="72"/>
      <c r="B102" s="16" t="s">
        <v>83</v>
      </c>
      <c r="C102" s="28"/>
      <c r="D102" s="29">
        <f>+D5</f>
        <v>220321.79840529544</v>
      </c>
    </row>
    <row r="103" spans="1:11" x14ac:dyDescent="0.75">
      <c r="A103" s="72"/>
      <c r="C103" s="30">
        <f>SUM(C59:C100)</f>
        <v>10700.518323767015</v>
      </c>
      <c r="D103" s="31"/>
    </row>
    <row r="104" spans="1:11" s="20" customFormat="1" x14ac:dyDescent="0.75">
      <c r="A104" s="72"/>
      <c r="B104" s="16" t="s">
        <v>62</v>
      </c>
      <c r="C104" s="32"/>
      <c r="D104" s="33">
        <f>SUM(D7:D66)</f>
        <v>59735.139999999956</v>
      </c>
      <c r="E104"/>
      <c r="F104"/>
      <c r="H104"/>
      <c r="J104"/>
    </row>
    <row r="105" spans="1:11" s="20" customFormat="1" ht="23.4" thickBot="1" x14ac:dyDescent="0.8">
      <c r="A105" s="10"/>
      <c r="B105" s="16" t="s">
        <v>388</v>
      </c>
      <c r="C105" s="34"/>
      <c r="D105" s="217">
        <f>+D102+D104-C103</f>
        <v>269356.42008152837</v>
      </c>
      <c r="E105"/>
      <c r="F105"/>
      <c r="H105"/>
      <c r="J105"/>
    </row>
    <row r="106" spans="1:11" s="20" customFormat="1" x14ac:dyDescent="0.75">
      <c r="A106" s="73"/>
      <c r="B106" s="35" t="s">
        <v>332</v>
      </c>
      <c r="C106" s="5"/>
      <c r="D106" s="5"/>
      <c r="E106"/>
      <c r="F106"/>
      <c r="H106"/>
      <c r="J106"/>
    </row>
    <row r="107" spans="1:11" s="20" customFormat="1" x14ac:dyDescent="0.75">
      <c r="A107" s="73"/>
      <c r="B107"/>
      <c r="C107" s="37"/>
      <c r="D107" s="37"/>
      <c r="E107" s="37"/>
      <c r="F107" s="37"/>
      <c r="H107"/>
      <c r="J107"/>
    </row>
    <row r="109" spans="1:11" s="20" customFormat="1" x14ac:dyDescent="0.75">
      <c r="A109" s="73"/>
      <c r="B109"/>
      <c r="C109" s="8"/>
      <c r="D109"/>
      <c r="E109"/>
      <c r="F109"/>
      <c r="H109"/>
      <c r="J109"/>
    </row>
  </sheetData>
  <mergeCells count="2">
    <mergeCell ref="B2:D2"/>
    <mergeCell ref="C3:D3"/>
  </mergeCells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8"/>
  <sheetViews>
    <sheetView showGridLines="0" topLeftCell="A97" zoomScale="80" zoomScaleNormal="80" workbookViewId="0">
      <selection activeCell="D114" sqref="D114"/>
    </sheetView>
  </sheetViews>
  <sheetFormatPr defaultColWidth="9.109375" defaultRowHeight="22.8" x14ac:dyDescent="0.75"/>
  <cols>
    <col min="1" max="1" width="11.33203125" style="73" bestFit="1" customWidth="1"/>
    <col min="2" max="2" width="97.5546875" customWidth="1"/>
    <col min="3" max="3" width="13.44140625" customWidth="1"/>
    <col min="4" max="4" width="11.6640625" customWidth="1"/>
    <col min="5" max="5" width="4.109375" customWidth="1"/>
    <col min="6" max="6" width="10.5546875" customWidth="1"/>
    <col min="7" max="7" width="14.44140625" style="20" customWidth="1"/>
    <col min="8" max="8" width="12.5546875" customWidth="1"/>
    <col min="9" max="9" width="12" style="20" customWidth="1"/>
    <col min="10" max="10" width="12" customWidth="1"/>
    <col min="11" max="11" width="14" style="20" customWidth="1"/>
  </cols>
  <sheetData>
    <row r="2" spans="1:11" ht="23.4" thickBot="1" x14ac:dyDescent="0.8">
      <c r="A2" s="68"/>
      <c r="B2" s="332" t="s">
        <v>329</v>
      </c>
      <c r="C2" s="332"/>
      <c r="D2" s="332"/>
      <c r="G2" s="20" t="s">
        <v>118</v>
      </c>
    </row>
    <row r="3" spans="1:11" ht="23.4" thickBot="1" x14ac:dyDescent="0.8">
      <c r="A3" s="68"/>
      <c r="B3" s="186"/>
      <c r="C3" s="333" t="s">
        <v>97</v>
      </c>
      <c r="D3" s="334"/>
      <c r="F3" t="s">
        <v>163</v>
      </c>
      <c r="G3" s="206">
        <v>13.065200000000001</v>
      </c>
      <c r="H3" s="20"/>
      <c r="I3" s="206">
        <v>13.3207</v>
      </c>
      <c r="J3" s="20"/>
      <c r="K3" s="206">
        <v>13.3066</v>
      </c>
    </row>
    <row r="4" spans="1:11" x14ac:dyDescent="0.75">
      <c r="A4" s="174"/>
      <c r="B4" s="175" t="s">
        <v>9</v>
      </c>
      <c r="C4" s="184" t="s">
        <v>10</v>
      </c>
      <c r="D4" s="22" t="s">
        <v>11</v>
      </c>
      <c r="F4" s="154" t="s">
        <v>162</v>
      </c>
      <c r="G4" s="155" t="s">
        <v>149</v>
      </c>
      <c r="H4" s="158" t="s">
        <v>162</v>
      </c>
      <c r="I4" s="155" t="s">
        <v>150</v>
      </c>
      <c r="J4" s="158" t="s">
        <v>162</v>
      </c>
      <c r="K4" s="155" t="s">
        <v>151</v>
      </c>
    </row>
    <row r="5" spans="1:11" x14ac:dyDescent="0.75">
      <c r="A5" s="176"/>
      <c r="B5" s="23" t="s">
        <v>83</v>
      </c>
      <c r="C5" s="185"/>
      <c r="D5" s="24">
        <f>'1st'!D158</f>
        <v>173725.05840529548</v>
      </c>
      <c r="F5" s="19"/>
      <c r="G5" s="198"/>
      <c r="H5" s="19"/>
      <c r="I5" s="198"/>
      <c r="J5" s="199"/>
      <c r="K5" s="198"/>
    </row>
    <row r="6" spans="1:11" x14ac:dyDescent="0.75">
      <c r="A6" s="196"/>
      <c r="B6" s="197" t="s">
        <v>5</v>
      </c>
      <c r="C6" s="173"/>
      <c r="D6" s="172"/>
      <c r="F6" s="19"/>
      <c r="G6" s="198"/>
      <c r="H6" s="19"/>
      <c r="I6" s="198"/>
      <c r="J6" s="199"/>
      <c r="K6" s="198"/>
    </row>
    <row r="7" spans="1:11" x14ac:dyDescent="0.75">
      <c r="A7" s="177" t="s">
        <v>12</v>
      </c>
      <c r="B7" s="1" t="s">
        <v>70</v>
      </c>
      <c r="C7" s="25"/>
      <c r="D7" s="188">
        <v>1315.23</v>
      </c>
      <c r="F7" s="19"/>
      <c r="G7" s="198"/>
      <c r="H7" s="19"/>
      <c r="I7" s="198"/>
      <c r="J7" s="199"/>
      <c r="K7" s="198"/>
    </row>
    <row r="8" spans="1:11" x14ac:dyDescent="0.75">
      <c r="A8" s="177" t="s">
        <v>13</v>
      </c>
      <c r="B8" s="1" t="s">
        <v>71</v>
      </c>
      <c r="C8" s="25"/>
      <c r="D8" s="188">
        <v>963.1</v>
      </c>
      <c r="F8" s="19"/>
      <c r="G8" s="198"/>
      <c r="H8" s="19"/>
      <c r="I8" s="198"/>
      <c r="J8" s="199"/>
      <c r="K8" s="198"/>
    </row>
    <row r="9" spans="1:11" x14ac:dyDescent="0.75">
      <c r="A9" s="177" t="s">
        <v>14</v>
      </c>
      <c r="B9" s="214" t="s">
        <v>364</v>
      </c>
      <c r="C9" s="25"/>
      <c r="D9" s="188">
        <v>1438.99</v>
      </c>
      <c r="F9" s="19"/>
      <c r="G9" s="198"/>
      <c r="H9" s="19"/>
      <c r="I9" s="198"/>
      <c r="J9" s="199"/>
      <c r="K9" s="198"/>
    </row>
    <row r="10" spans="1:11" x14ac:dyDescent="0.75">
      <c r="A10" s="177" t="s">
        <v>15</v>
      </c>
      <c r="B10" s="3" t="s">
        <v>84</v>
      </c>
      <c r="C10" s="25"/>
      <c r="D10" s="188">
        <v>1332.88</v>
      </c>
      <c r="F10" s="19"/>
      <c r="G10" s="198"/>
      <c r="H10" s="19"/>
      <c r="I10" s="198"/>
      <c r="J10" s="199"/>
      <c r="K10" s="198"/>
    </row>
    <row r="11" spans="1:11" x14ac:dyDescent="0.75">
      <c r="A11" s="177" t="s">
        <v>16</v>
      </c>
      <c r="B11" s="3" t="s">
        <v>72</v>
      </c>
      <c r="C11" s="25"/>
      <c r="D11" s="188">
        <v>1006.09</v>
      </c>
      <c r="F11" s="19"/>
      <c r="G11" s="198"/>
      <c r="H11" s="19"/>
      <c r="I11" s="198"/>
      <c r="J11" s="199"/>
      <c r="K11" s="198"/>
    </row>
    <row r="12" spans="1:11" x14ac:dyDescent="0.75">
      <c r="A12" s="177" t="s">
        <v>17</v>
      </c>
      <c r="B12" s="3" t="s">
        <v>70</v>
      </c>
      <c r="C12" s="25"/>
      <c r="D12" s="188">
        <v>1384</v>
      </c>
      <c r="F12" s="19"/>
      <c r="G12" s="198"/>
      <c r="H12" s="19"/>
      <c r="I12" s="198"/>
      <c r="J12" s="199"/>
      <c r="K12" s="198"/>
    </row>
    <row r="13" spans="1:11" x14ac:dyDescent="0.75">
      <c r="A13" s="177" t="s">
        <v>18</v>
      </c>
      <c r="B13" s="3" t="s">
        <v>73</v>
      </c>
      <c r="C13" s="25"/>
      <c r="D13" s="188">
        <v>1302.4100000000001</v>
      </c>
      <c r="F13" s="19"/>
      <c r="G13" s="198"/>
      <c r="H13" s="19"/>
      <c r="I13" s="198"/>
      <c r="J13" s="199"/>
      <c r="K13" s="198"/>
    </row>
    <row r="14" spans="1:11" x14ac:dyDescent="0.75">
      <c r="A14" s="177" t="s">
        <v>19</v>
      </c>
      <c r="B14" s="3" t="s">
        <v>74</v>
      </c>
      <c r="C14" s="25"/>
      <c r="D14" s="188">
        <v>1037.6300000000001</v>
      </c>
      <c r="F14" s="19"/>
      <c r="G14" s="198"/>
      <c r="H14" s="19"/>
      <c r="I14" s="198"/>
      <c r="J14" s="199"/>
      <c r="K14" s="198"/>
    </row>
    <row r="15" spans="1:11" x14ac:dyDescent="0.75">
      <c r="A15" s="177" t="s">
        <v>20</v>
      </c>
      <c r="B15" s="1" t="s">
        <v>85</v>
      </c>
      <c r="C15" s="25"/>
      <c r="D15" s="188">
        <v>1394.59</v>
      </c>
      <c r="F15" s="19"/>
      <c r="G15" s="198"/>
      <c r="H15" s="19"/>
      <c r="I15" s="198"/>
      <c r="J15" s="199"/>
      <c r="K15" s="198"/>
    </row>
    <row r="16" spans="1:11" x14ac:dyDescent="0.75">
      <c r="A16" s="177" t="s">
        <v>21</v>
      </c>
      <c r="B16" s="3" t="s">
        <v>70</v>
      </c>
      <c r="C16" s="25"/>
      <c r="D16" s="188">
        <v>1304.3</v>
      </c>
      <c r="F16" s="19"/>
      <c r="G16" s="198"/>
      <c r="H16" s="19"/>
      <c r="I16" s="198"/>
      <c r="J16" s="199"/>
      <c r="K16" s="198"/>
    </row>
    <row r="17" spans="1:11" x14ac:dyDescent="0.75">
      <c r="A17" s="177" t="s">
        <v>22</v>
      </c>
      <c r="B17" s="3" t="s">
        <v>86</v>
      </c>
      <c r="C17" s="25"/>
      <c r="D17" s="188">
        <v>1039.71</v>
      </c>
      <c r="F17" s="19"/>
      <c r="G17" s="198"/>
      <c r="H17" s="19"/>
      <c r="I17" s="198"/>
      <c r="J17" s="199"/>
      <c r="K17" s="198"/>
    </row>
    <row r="18" spans="1:11" x14ac:dyDescent="0.75">
      <c r="A18" s="177" t="s">
        <v>23</v>
      </c>
      <c r="B18" s="1" t="s">
        <v>82</v>
      </c>
      <c r="C18" s="171"/>
      <c r="D18" s="188">
        <v>1395.22</v>
      </c>
      <c r="F18" s="19"/>
      <c r="G18" s="198"/>
      <c r="H18" s="19"/>
      <c r="I18" s="198"/>
      <c r="J18" s="199"/>
      <c r="K18" s="198"/>
    </row>
    <row r="19" spans="1:11" x14ac:dyDescent="0.75">
      <c r="A19" s="178" t="s">
        <v>24</v>
      </c>
      <c r="B19" s="214" t="s">
        <v>363</v>
      </c>
      <c r="C19" s="171"/>
      <c r="D19" s="188">
        <v>1306.72</v>
      </c>
      <c r="F19" s="19"/>
      <c r="G19" s="198"/>
      <c r="H19" s="19"/>
      <c r="I19" s="198"/>
      <c r="J19" s="199"/>
      <c r="K19" s="198"/>
    </row>
    <row r="20" spans="1:11" x14ac:dyDescent="0.75">
      <c r="A20" s="178" t="s">
        <v>25</v>
      </c>
      <c r="B20" s="3" t="s">
        <v>75</v>
      </c>
      <c r="C20" s="171"/>
      <c r="D20" s="188">
        <v>1016.97</v>
      </c>
      <c r="F20" s="19"/>
      <c r="G20" s="198"/>
      <c r="H20" s="19"/>
      <c r="I20" s="198"/>
      <c r="J20" s="199"/>
      <c r="K20" s="198"/>
    </row>
    <row r="21" spans="1:11" x14ac:dyDescent="0.75">
      <c r="A21" s="178" t="s">
        <v>26</v>
      </c>
      <c r="B21" s="3" t="s">
        <v>76</v>
      </c>
      <c r="C21" s="171"/>
      <c r="D21" s="188">
        <v>1414.03</v>
      </c>
      <c r="F21" s="19"/>
      <c r="G21" s="198"/>
      <c r="H21" s="19"/>
      <c r="I21" s="198"/>
      <c r="J21" s="199"/>
      <c r="K21" s="198"/>
    </row>
    <row r="22" spans="1:11" x14ac:dyDescent="0.75">
      <c r="A22" s="178" t="s">
        <v>27</v>
      </c>
      <c r="B22" s="214" t="s">
        <v>365</v>
      </c>
      <c r="C22" s="171"/>
      <c r="D22" s="188">
        <v>1347.87</v>
      </c>
      <c r="F22" s="19"/>
      <c r="G22" s="198"/>
      <c r="H22" s="19"/>
      <c r="I22" s="198"/>
      <c r="J22" s="199"/>
      <c r="K22" s="198"/>
    </row>
    <row r="23" spans="1:11" x14ac:dyDescent="0.75">
      <c r="A23" s="178" t="s">
        <v>28</v>
      </c>
      <c r="B23" s="214" t="s">
        <v>366</v>
      </c>
      <c r="C23" s="171"/>
      <c r="D23" s="188">
        <v>1041.6400000000001</v>
      </c>
      <c r="F23" s="19"/>
      <c r="G23" s="198"/>
      <c r="H23" s="19"/>
      <c r="I23" s="198"/>
      <c r="J23" s="199"/>
      <c r="K23" s="198"/>
    </row>
    <row r="24" spans="1:11" x14ac:dyDescent="0.75">
      <c r="A24" s="178" t="s">
        <v>29</v>
      </c>
      <c r="B24" s="3" t="s">
        <v>77</v>
      </c>
      <c r="C24" s="171"/>
      <c r="D24" s="188">
        <v>1391.01</v>
      </c>
      <c r="F24" s="19"/>
      <c r="G24" s="198"/>
      <c r="H24" s="19"/>
      <c r="I24" s="198"/>
      <c r="J24" s="199"/>
      <c r="K24" s="198"/>
    </row>
    <row r="25" spans="1:11" x14ac:dyDescent="0.75">
      <c r="A25" s="178" t="s">
        <v>30</v>
      </c>
      <c r="B25" s="214" t="s">
        <v>367</v>
      </c>
      <c r="C25" s="171"/>
      <c r="D25" s="188">
        <v>1812.3</v>
      </c>
      <c r="F25" s="19"/>
      <c r="G25" s="198"/>
      <c r="H25" s="19"/>
      <c r="I25" s="198"/>
      <c r="J25" s="199"/>
      <c r="K25" s="198"/>
    </row>
    <row r="26" spans="1:11" x14ac:dyDescent="0.75">
      <c r="A26" s="178" t="s">
        <v>31</v>
      </c>
      <c r="B26" s="214" t="s">
        <v>367</v>
      </c>
      <c r="C26" s="171"/>
      <c r="D26" s="188">
        <v>672.24</v>
      </c>
      <c r="F26" s="19"/>
      <c r="G26" s="198"/>
      <c r="H26" s="19"/>
      <c r="I26" s="198"/>
      <c r="J26" s="199"/>
      <c r="K26" s="198"/>
    </row>
    <row r="27" spans="1:11" x14ac:dyDescent="0.75">
      <c r="A27" s="177" t="s">
        <v>32</v>
      </c>
      <c r="B27" s="1" t="s">
        <v>70</v>
      </c>
      <c r="C27" s="26"/>
      <c r="D27" s="188">
        <v>1763.02</v>
      </c>
      <c r="F27" s="19"/>
      <c r="G27" s="198"/>
      <c r="H27" s="19"/>
      <c r="I27" s="198"/>
      <c r="J27" s="199"/>
      <c r="K27" s="198"/>
    </row>
    <row r="28" spans="1:11" x14ac:dyDescent="0.75">
      <c r="A28" s="177"/>
      <c r="B28" s="161" t="s">
        <v>6</v>
      </c>
      <c r="C28" s="25"/>
      <c r="D28" s="189"/>
      <c r="F28" s="19"/>
      <c r="G28" s="198"/>
      <c r="H28" s="19"/>
      <c r="I28" s="198"/>
      <c r="J28" s="199"/>
      <c r="K28" s="198"/>
    </row>
    <row r="29" spans="1:11" x14ac:dyDescent="0.75">
      <c r="A29" s="177" t="s">
        <v>33</v>
      </c>
      <c r="B29" s="1" t="s">
        <v>87</v>
      </c>
      <c r="C29" s="25"/>
      <c r="D29" s="188">
        <v>912.61</v>
      </c>
      <c r="F29" s="19"/>
      <c r="G29" s="198"/>
      <c r="H29" s="19"/>
      <c r="I29" s="198"/>
      <c r="J29" s="199"/>
      <c r="K29" s="198"/>
    </row>
    <row r="30" spans="1:11" x14ac:dyDescent="0.75">
      <c r="A30" s="177" t="s">
        <v>34</v>
      </c>
      <c r="B30" s="1" t="s">
        <v>88</v>
      </c>
      <c r="C30" s="25"/>
      <c r="D30" s="188">
        <v>703.63</v>
      </c>
      <c r="F30" s="19"/>
      <c r="G30" s="198"/>
      <c r="H30" s="19"/>
      <c r="I30" s="198"/>
      <c r="J30" s="199"/>
      <c r="K30" s="198"/>
    </row>
    <row r="31" spans="1:11" x14ac:dyDescent="0.75">
      <c r="A31" s="177" t="s">
        <v>35</v>
      </c>
      <c r="B31" s="1" t="s">
        <v>86</v>
      </c>
      <c r="C31" s="25"/>
      <c r="D31" s="188">
        <v>720.46</v>
      </c>
      <c r="F31" s="19"/>
      <c r="G31" s="198"/>
      <c r="H31" s="19"/>
      <c r="I31" s="198"/>
      <c r="J31" s="199"/>
      <c r="K31" s="198"/>
    </row>
    <row r="32" spans="1:11" x14ac:dyDescent="0.75">
      <c r="A32" s="177" t="s">
        <v>36</v>
      </c>
      <c r="B32" s="1" t="s">
        <v>70</v>
      </c>
      <c r="C32" s="25"/>
      <c r="D32" s="188">
        <v>1127.6300000000001</v>
      </c>
      <c r="F32" s="19"/>
      <c r="G32" s="198"/>
      <c r="H32" s="19"/>
      <c r="I32" s="198"/>
      <c r="J32" s="199"/>
      <c r="K32" s="198"/>
    </row>
    <row r="33" spans="1:11" x14ac:dyDescent="0.75">
      <c r="A33" s="178" t="s">
        <v>37</v>
      </c>
      <c r="B33" s="1" t="s">
        <v>89</v>
      </c>
      <c r="C33" s="25"/>
      <c r="D33" s="188">
        <v>1395.95</v>
      </c>
      <c r="F33" s="19"/>
      <c r="G33" s="198"/>
      <c r="H33" s="19"/>
      <c r="I33" s="198"/>
      <c r="J33" s="199"/>
      <c r="K33" s="198"/>
    </row>
    <row r="34" spans="1:11" x14ac:dyDescent="0.75">
      <c r="A34" s="178" t="s">
        <v>38</v>
      </c>
      <c r="B34" s="1" t="s">
        <v>90</v>
      </c>
      <c r="C34" s="25"/>
      <c r="D34" s="188">
        <v>1077.77</v>
      </c>
      <c r="F34" s="19"/>
      <c r="G34" s="198"/>
      <c r="H34" s="19"/>
      <c r="I34" s="198"/>
      <c r="J34" s="199"/>
      <c r="K34" s="198"/>
    </row>
    <row r="35" spans="1:11" x14ac:dyDescent="0.75">
      <c r="A35" s="178" t="s">
        <v>39</v>
      </c>
      <c r="B35" s="1" t="s">
        <v>70</v>
      </c>
      <c r="C35" s="25"/>
      <c r="D35" s="188">
        <v>1170.67</v>
      </c>
      <c r="F35" s="19"/>
      <c r="G35" s="198"/>
      <c r="H35" s="19"/>
      <c r="I35" s="198"/>
      <c r="J35" s="199"/>
      <c r="K35" s="198"/>
    </row>
    <row r="36" spans="1:11" x14ac:dyDescent="0.75">
      <c r="A36" s="178" t="s">
        <v>40</v>
      </c>
      <c r="B36" s="1" t="s">
        <v>78</v>
      </c>
      <c r="C36" s="25"/>
      <c r="D36" s="188">
        <v>1395.95</v>
      </c>
      <c r="F36" s="19"/>
      <c r="G36" s="198"/>
      <c r="H36" s="19"/>
      <c r="I36" s="198"/>
      <c r="J36" s="199"/>
      <c r="K36" s="198"/>
    </row>
    <row r="37" spans="1:11" x14ac:dyDescent="0.75">
      <c r="A37" s="178" t="s">
        <v>41</v>
      </c>
      <c r="B37" s="214" t="s">
        <v>366</v>
      </c>
      <c r="C37" s="25"/>
      <c r="D37" s="188">
        <v>1077.77</v>
      </c>
      <c r="F37" s="19"/>
      <c r="G37" s="198"/>
      <c r="H37" s="19"/>
      <c r="I37" s="198"/>
      <c r="J37" s="199"/>
      <c r="K37" s="198"/>
    </row>
    <row r="38" spans="1:11" x14ac:dyDescent="0.75">
      <c r="A38" s="178" t="s">
        <v>42</v>
      </c>
      <c r="B38" s="1" t="s">
        <v>91</v>
      </c>
      <c r="C38" s="25"/>
      <c r="D38" s="188">
        <v>1170.67</v>
      </c>
      <c r="F38" s="19"/>
      <c r="G38" s="198"/>
      <c r="H38" s="19"/>
      <c r="I38" s="198"/>
      <c r="J38" s="199"/>
      <c r="K38" s="198"/>
    </row>
    <row r="39" spans="1:11" x14ac:dyDescent="0.75">
      <c r="A39" s="178" t="s">
        <v>43</v>
      </c>
      <c r="B39" s="1" t="s">
        <v>70</v>
      </c>
      <c r="C39" s="25"/>
      <c r="D39" s="188">
        <v>1395.95</v>
      </c>
      <c r="F39" s="19"/>
      <c r="G39" s="198"/>
      <c r="H39" s="19"/>
      <c r="I39" s="198"/>
      <c r="J39" s="199"/>
      <c r="K39" s="198"/>
    </row>
    <row r="40" spans="1:11" x14ac:dyDescent="0.75">
      <c r="A40" s="178" t="s">
        <v>44</v>
      </c>
      <c r="B40" s="1" t="s">
        <v>69</v>
      </c>
      <c r="C40" s="25"/>
      <c r="D40" s="188">
        <v>1077.77</v>
      </c>
      <c r="F40" s="19"/>
      <c r="G40" s="198"/>
      <c r="H40" s="19"/>
      <c r="I40" s="198"/>
      <c r="J40" s="199"/>
      <c r="K40" s="198"/>
    </row>
    <row r="41" spans="1:11" x14ac:dyDescent="0.75">
      <c r="A41" s="178" t="s">
        <v>45</v>
      </c>
      <c r="B41" s="1" t="s">
        <v>79</v>
      </c>
      <c r="C41" s="25"/>
      <c r="D41" s="188">
        <v>1170.67</v>
      </c>
      <c r="F41" s="19"/>
      <c r="G41" s="198"/>
      <c r="H41" s="19"/>
      <c r="I41" s="198"/>
      <c r="J41" s="199"/>
      <c r="K41" s="198"/>
    </row>
    <row r="42" spans="1:11" x14ac:dyDescent="0.75">
      <c r="A42" s="178" t="s">
        <v>46</v>
      </c>
      <c r="B42" s="1" t="s">
        <v>92</v>
      </c>
      <c r="C42" s="25"/>
      <c r="D42" s="188">
        <v>1395.95</v>
      </c>
      <c r="F42" s="19"/>
      <c r="G42" s="198"/>
      <c r="H42" s="19"/>
      <c r="I42" s="198"/>
      <c r="J42" s="199"/>
      <c r="K42" s="198"/>
    </row>
    <row r="43" spans="1:11" x14ac:dyDescent="0.75">
      <c r="A43" s="178" t="s">
        <v>47</v>
      </c>
      <c r="B43" s="1" t="s">
        <v>80</v>
      </c>
      <c r="C43" s="25"/>
      <c r="D43" s="188">
        <v>1077.77</v>
      </c>
      <c r="F43" s="19"/>
      <c r="G43" s="198"/>
      <c r="H43" s="19"/>
      <c r="I43" s="198"/>
      <c r="J43" s="199"/>
      <c r="K43" s="198"/>
    </row>
    <row r="44" spans="1:11" x14ac:dyDescent="0.75">
      <c r="A44" s="178" t="s">
        <v>48</v>
      </c>
      <c r="B44" s="1" t="s">
        <v>81</v>
      </c>
      <c r="C44" s="25"/>
      <c r="D44" s="188">
        <v>1170.67</v>
      </c>
      <c r="F44" s="19"/>
      <c r="G44" s="198"/>
      <c r="H44" s="19"/>
      <c r="I44" s="198"/>
      <c r="J44" s="199"/>
      <c r="K44" s="198"/>
    </row>
    <row r="45" spans="1:11" x14ac:dyDescent="0.75">
      <c r="A45" s="178" t="s">
        <v>49</v>
      </c>
      <c r="B45" s="1" t="s">
        <v>70</v>
      </c>
      <c r="C45" s="25"/>
      <c r="D45" s="188">
        <v>1395.95</v>
      </c>
      <c r="F45" s="19"/>
      <c r="G45" s="198"/>
      <c r="H45" s="19"/>
      <c r="I45" s="198"/>
      <c r="J45" s="199"/>
      <c r="K45" s="198"/>
    </row>
    <row r="46" spans="1:11" x14ac:dyDescent="0.75">
      <c r="A46" s="178" t="s">
        <v>50</v>
      </c>
      <c r="B46" s="1" t="s">
        <v>93</v>
      </c>
      <c r="C46" s="25"/>
      <c r="D46" s="188">
        <v>1077.77</v>
      </c>
      <c r="F46" s="19"/>
      <c r="G46" s="198"/>
      <c r="H46" s="19"/>
      <c r="I46" s="198"/>
      <c r="J46" s="199"/>
      <c r="K46" s="198"/>
    </row>
    <row r="47" spans="1:11" x14ac:dyDescent="0.75">
      <c r="A47" s="178" t="s">
        <v>51</v>
      </c>
      <c r="B47" s="1" t="s">
        <v>70</v>
      </c>
      <c r="C47" s="25"/>
      <c r="D47" s="188">
        <v>1170.67</v>
      </c>
      <c r="F47" s="19"/>
      <c r="G47" s="198"/>
      <c r="H47" s="19"/>
      <c r="I47" s="198"/>
      <c r="J47" s="199"/>
      <c r="K47" s="198"/>
    </row>
    <row r="48" spans="1:11" x14ac:dyDescent="0.75">
      <c r="A48" s="178" t="s">
        <v>52</v>
      </c>
      <c r="B48" s="1" t="s">
        <v>70</v>
      </c>
      <c r="C48" s="25"/>
      <c r="D48" s="188">
        <v>991.1</v>
      </c>
      <c r="F48" s="19"/>
      <c r="G48" s="198"/>
      <c r="H48" s="19"/>
      <c r="I48" s="198"/>
      <c r="J48" s="199"/>
      <c r="K48" s="198"/>
    </row>
    <row r="49" spans="1:11" x14ac:dyDescent="0.75">
      <c r="A49" s="178" t="s">
        <v>53</v>
      </c>
      <c r="B49" s="1" t="s">
        <v>94</v>
      </c>
      <c r="C49" s="25"/>
      <c r="D49" s="188">
        <v>671.57</v>
      </c>
      <c r="F49" s="19"/>
      <c r="G49" s="198"/>
      <c r="H49" s="19"/>
      <c r="I49" s="198"/>
      <c r="J49" s="199"/>
      <c r="K49" s="198"/>
    </row>
    <row r="50" spans="1:11" x14ac:dyDescent="0.75">
      <c r="A50" s="178" t="s">
        <v>54</v>
      </c>
      <c r="B50" s="1" t="s">
        <v>70</v>
      </c>
      <c r="C50" s="25"/>
      <c r="D50" s="188">
        <v>750.06</v>
      </c>
      <c r="F50" s="19"/>
      <c r="G50" s="198"/>
      <c r="H50" s="19"/>
      <c r="I50" s="198"/>
      <c r="J50" s="199"/>
      <c r="K50" s="198"/>
    </row>
    <row r="51" spans="1:11" x14ac:dyDescent="0.75">
      <c r="A51" s="178" t="s">
        <v>55</v>
      </c>
      <c r="B51" s="1" t="s">
        <v>70</v>
      </c>
      <c r="C51" s="25"/>
      <c r="D51" s="188">
        <v>1175.07</v>
      </c>
      <c r="F51" s="19"/>
      <c r="G51" s="198"/>
      <c r="H51" s="19"/>
      <c r="I51" s="198"/>
      <c r="J51" s="199"/>
      <c r="K51" s="198"/>
    </row>
    <row r="52" spans="1:11" x14ac:dyDescent="0.75">
      <c r="A52" s="178" t="s">
        <v>56</v>
      </c>
      <c r="B52" s="1" t="s">
        <v>70</v>
      </c>
      <c r="C52" s="25"/>
      <c r="D52" s="188">
        <v>1395.95</v>
      </c>
      <c r="F52" s="19"/>
      <c r="G52" s="198"/>
      <c r="H52" s="19"/>
      <c r="I52" s="198"/>
      <c r="J52" s="199"/>
      <c r="K52" s="198"/>
    </row>
    <row r="53" spans="1:11" x14ac:dyDescent="0.75">
      <c r="A53" s="177" t="s">
        <v>57</v>
      </c>
      <c r="B53" s="1" t="s">
        <v>70</v>
      </c>
      <c r="C53" s="25"/>
      <c r="D53" s="188">
        <v>1077.97</v>
      </c>
      <c r="F53" s="19"/>
      <c r="G53" s="198"/>
      <c r="H53" s="19"/>
      <c r="I53" s="198"/>
      <c r="J53" s="199"/>
      <c r="K53" s="198"/>
    </row>
    <row r="54" spans="1:11" x14ac:dyDescent="0.75">
      <c r="A54" s="177" t="s">
        <v>58</v>
      </c>
      <c r="B54" s="1" t="s">
        <v>95</v>
      </c>
      <c r="C54" s="25"/>
      <c r="D54" s="188">
        <v>1203.27</v>
      </c>
      <c r="F54" s="19"/>
      <c r="G54" s="198"/>
      <c r="H54" s="19"/>
      <c r="I54" s="198"/>
      <c r="J54" s="199"/>
      <c r="K54" s="198"/>
    </row>
    <row r="55" spans="1:11" x14ac:dyDescent="0.75">
      <c r="A55" s="177" t="s">
        <v>59</v>
      </c>
      <c r="B55" s="1" t="s">
        <v>96</v>
      </c>
      <c r="C55" s="25"/>
      <c r="D55" s="189">
        <v>2299.17</v>
      </c>
      <c r="F55" s="19"/>
      <c r="G55" s="198"/>
      <c r="H55" s="19"/>
      <c r="I55" s="198"/>
      <c r="J55" s="199"/>
      <c r="K55" s="198"/>
    </row>
    <row r="56" spans="1:11" x14ac:dyDescent="0.75">
      <c r="A56" s="177" t="s">
        <v>60</v>
      </c>
      <c r="B56" s="1" t="s">
        <v>96</v>
      </c>
      <c r="C56" s="25"/>
      <c r="D56" s="189">
        <f>1804.95-0.2</f>
        <v>1804.75</v>
      </c>
      <c r="F56" s="156"/>
      <c r="G56" s="160"/>
      <c r="H56" s="159"/>
      <c r="I56" s="160"/>
      <c r="J56" s="199"/>
      <c r="K56" s="160"/>
    </row>
    <row r="57" spans="1:11" x14ac:dyDescent="0.75">
      <c r="A57" s="177"/>
      <c r="B57" s="161"/>
      <c r="C57" s="25"/>
      <c r="D57" s="179"/>
      <c r="F57" s="19"/>
      <c r="G57" s="198"/>
      <c r="H57" s="199"/>
      <c r="I57" s="198"/>
      <c r="J57" s="199"/>
      <c r="K57" s="198"/>
    </row>
    <row r="58" spans="1:11" x14ac:dyDescent="0.75">
      <c r="A58" s="177"/>
      <c r="B58" s="153" t="s">
        <v>7</v>
      </c>
      <c r="C58" s="25"/>
      <c r="D58" s="179"/>
      <c r="F58" s="19"/>
      <c r="G58" s="198"/>
      <c r="H58" s="199"/>
      <c r="I58" s="198"/>
      <c r="J58" s="199"/>
      <c r="K58" s="198"/>
    </row>
    <row r="59" spans="1:11" x14ac:dyDescent="0.75">
      <c r="A59" s="178"/>
      <c r="B59" s="162" t="s">
        <v>98</v>
      </c>
      <c r="C59" s="27"/>
      <c r="D59" s="180"/>
      <c r="F59" s="19"/>
      <c r="G59" s="198"/>
      <c r="H59" s="199"/>
      <c r="I59" s="198"/>
      <c r="J59" s="199"/>
      <c r="K59" s="198"/>
    </row>
    <row r="60" spans="1:11" x14ac:dyDescent="0.75">
      <c r="A60" s="178"/>
      <c r="B60" s="163" t="s">
        <v>195</v>
      </c>
      <c r="C60" s="27"/>
      <c r="D60" s="180"/>
      <c r="F60" s="19"/>
      <c r="G60" s="198"/>
      <c r="H60" s="199"/>
      <c r="I60" s="198"/>
      <c r="J60" s="199"/>
      <c r="K60" s="198"/>
    </row>
    <row r="61" spans="1:11" x14ac:dyDescent="0.75">
      <c r="A61" s="178"/>
      <c r="B61" s="164" t="s">
        <v>276</v>
      </c>
      <c r="C61" s="4">
        <f>(G61/$G$3)+(I61/$I$3)+(K61/$K$3)</f>
        <v>0</v>
      </c>
      <c r="D61" s="180"/>
      <c r="F61" s="156"/>
      <c r="G61" s="160"/>
      <c r="H61" s="19"/>
      <c r="I61" s="160"/>
      <c r="J61" s="19"/>
      <c r="K61" s="160"/>
    </row>
    <row r="62" spans="1:11" x14ac:dyDescent="0.75">
      <c r="A62" s="178"/>
      <c r="B62" s="163" t="s">
        <v>165</v>
      </c>
      <c r="C62" s="27"/>
      <c r="D62" s="180"/>
      <c r="F62" s="19"/>
      <c r="G62" s="198"/>
      <c r="H62" s="199"/>
      <c r="I62" s="198"/>
      <c r="J62" s="199"/>
      <c r="K62" s="198"/>
    </row>
    <row r="63" spans="1:11" x14ac:dyDescent="0.75">
      <c r="A63" s="178"/>
      <c r="B63" s="164" t="s">
        <v>275</v>
      </c>
      <c r="C63" s="4">
        <f>(G63/$G$3)+(I63/$I$3)+(K63/$K$3)</f>
        <v>0</v>
      </c>
      <c r="D63" s="180"/>
      <c r="F63" s="156"/>
      <c r="G63" s="160"/>
      <c r="H63" s="156"/>
      <c r="I63" s="160"/>
      <c r="J63" s="156"/>
      <c r="K63" s="160"/>
    </row>
    <row r="64" spans="1:11" x14ac:dyDescent="0.75">
      <c r="A64" s="177"/>
      <c r="B64" s="166" t="s">
        <v>166</v>
      </c>
      <c r="C64" s="1"/>
      <c r="D64" s="179"/>
      <c r="F64" s="19"/>
      <c r="G64" s="198"/>
      <c r="H64" s="199"/>
      <c r="I64" s="198"/>
      <c r="J64" s="199"/>
      <c r="K64" s="198"/>
    </row>
    <row r="65" spans="1:12" s="193" customFormat="1" x14ac:dyDescent="0.75">
      <c r="A65" s="178"/>
      <c r="B65" s="165" t="s">
        <v>61</v>
      </c>
      <c r="C65" s="4">
        <f>(G65/$G$3)+(I65/$I$3)+(K65/$K$3)</f>
        <v>0</v>
      </c>
      <c r="D65" s="179"/>
      <c r="F65" s="199"/>
      <c r="G65" s="198"/>
      <c r="H65" s="215"/>
      <c r="I65" s="198"/>
      <c r="J65" s="215"/>
      <c r="K65" s="198">
        <v>0</v>
      </c>
      <c r="L65" s="193" t="s">
        <v>361</v>
      </c>
    </row>
    <row r="66" spans="1:12" s="193" customFormat="1" x14ac:dyDescent="0.75">
      <c r="A66" s="178"/>
      <c r="B66" s="165" t="s">
        <v>100</v>
      </c>
      <c r="C66" s="4">
        <f>+C65*0.11</f>
        <v>0</v>
      </c>
      <c r="D66" s="179"/>
      <c r="F66" s="199"/>
      <c r="G66" s="198"/>
      <c r="H66" s="215"/>
      <c r="I66" s="198"/>
      <c r="J66" s="215"/>
      <c r="K66" s="198">
        <v>0</v>
      </c>
    </row>
    <row r="67" spans="1:12" x14ac:dyDescent="0.75">
      <c r="A67" s="177"/>
      <c r="B67" s="153" t="s">
        <v>120</v>
      </c>
      <c r="C67" s="4"/>
      <c r="D67" s="179"/>
      <c r="F67" s="19"/>
      <c r="G67" s="198"/>
      <c r="H67" s="199"/>
      <c r="I67" s="198"/>
      <c r="J67" s="199"/>
      <c r="K67" s="198"/>
    </row>
    <row r="68" spans="1:12" x14ac:dyDescent="0.75">
      <c r="A68" s="177"/>
      <c r="B68" s="165"/>
      <c r="C68" s="4">
        <f>(G68/$G$3)+(I68/$I$3)+(K68/$K$3)</f>
        <v>0</v>
      </c>
      <c r="D68" s="179"/>
      <c r="F68" s="156"/>
      <c r="G68" s="160"/>
      <c r="H68" s="19"/>
      <c r="I68" s="160"/>
      <c r="J68" s="19"/>
      <c r="K68" s="160"/>
    </row>
    <row r="69" spans="1:12" x14ac:dyDescent="0.75">
      <c r="A69" s="181" t="s">
        <v>119</v>
      </c>
      <c r="B69" s="167" t="s">
        <v>99</v>
      </c>
      <c r="C69" s="4"/>
      <c r="D69" s="179"/>
      <c r="F69" s="19"/>
      <c r="G69" s="198"/>
      <c r="H69" s="199"/>
      <c r="I69" s="198"/>
      <c r="J69" s="199"/>
      <c r="K69" s="198"/>
    </row>
    <row r="70" spans="1:12" x14ac:dyDescent="0.75">
      <c r="A70" s="203">
        <v>41621</v>
      </c>
      <c r="B70" t="s">
        <v>279</v>
      </c>
      <c r="C70" s="37">
        <v>647</v>
      </c>
      <c r="D70" s="179"/>
      <c r="F70" s="19"/>
      <c r="G70" s="198"/>
      <c r="H70" s="199"/>
      <c r="I70" s="198"/>
      <c r="J70" s="199"/>
      <c r="K70" s="198"/>
    </row>
    <row r="71" spans="1:12" x14ac:dyDescent="0.75">
      <c r="A71" s="203">
        <v>41607</v>
      </c>
      <c r="B71" t="s">
        <v>280</v>
      </c>
      <c r="C71" s="37">
        <v>260</v>
      </c>
      <c r="D71" s="179"/>
      <c r="F71" s="19"/>
      <c r="G71" s="198"/>
      <c r="H71" s="199"/>
      <c r="I71" s="198"/>
      <c r="J71" s="199"/>
      <c r="K71" s="198"/>
    </row>
    <row r="72" spans="1:12" x14ac:dyDescent="0.75">
      <c r="A72" s="203">
        <v>41610</v>
      </c>
      <c r="B72" t="s">
        <v>281</v>
      </c>
      <c r="C72" s="37">
        <v>80</v>
      </c>
      <c r="D72" s="179"/>
      <c r="F72" s="19"/>
      <c r="G72" s="198"/>
      <c r="H72" s="199"/>
      <c r="I72" s="198"/>
      <c r="J72" s="199"/>
      <c r="K72" s="198"/>
    </row>
    <row r="73" spans="1:12" x14ac:dyDescent="0.75">
      <c r="A73" s="203">
        <v>41975</v>
      </c>
      <c r="B73" t="s">
        <v>282</v>
      </c>
      <c r="C73" s="37">
        <v>466</v>
      </c>
      <c r="D73" s="179"/>
      <c r="F73" s="19"/>
      <c r="G73" s="198"/>
      <c r="H73" s="199"/>
      <c r="I73" s="198"/>
      <c r="J73" s="199"/>
      <c r="K73" s="198"/>
    </row>
    <row r="74" spans="1:12" x14ac:dyDescent="0.75">
      <c r="A74" s="203">
        <v>41286</v>
      </c>
      <c r="B74" t="s">
        <v>283</v>
      </c>
      <c r="C74" s="37">
        <v>75</v>
      </c>
      <c r="D74" s="179"/>
      <c r="F74" s="19"/>
      <c r="G74" s="198"/>
      <c r="H74" s="199"/>
      <c r="I74" s="198"/>
      <c r="J74" s="199"/>
      <c r="K74" s="198"/>
    </row>
    <row r="75" spans="1:12" x14ac:dyDescent="0.75">
      <c r="A75" s="203">
        <v>41962</v>
      </c>
      <c r="B75" t="s">
        <v>284</v>
      </c>
      <c r="C75" s="37">
        <v>748</v>
      </c>
      <c r="D75" s="179"/>
      <c r="F75" s="19"/>
      <c r="G75" s="198"/>
      <c r="H75" s="199"/>
      <c r="I75" s="198"/>
      <c r="J75" s="199"/>
      <c r="K75" s="198"/>
    </row>
    <row r="76" spans="1:12" x14ac:dyDescent="0.75">
      <c r="A76" s="203">
        <v>41610</v>
      </c>
      <c r="B76" t="s">
        <v>285</v>
      </c>
      <c r="C76" s="37">
        <v>1085</v>
      </c>
      <c r="D76" s="179"/>
      <c r="F76" s="19"/>
      <c r="G76" s="198"/>
      <c r="H76" s="199"/>
      <c r="I76" s="198"/>
      <c r="J76" s="199"/>
      <c r="K76" s="198"/>
    </row>
    <row r="77" spans="1:12" x14ac:dyDescent="0.75">
      <c r="A77" s="203">
        <v>41597</v>
      </c>
      <c r="B77" t="s">
        <v>286</v>
      </c>
      <c r="C77" s="37">
        <v>334</v>
      </c>
      <c r="D77" s="179"/>
      <c r="F77" s="19"/>
      <c r="G77" s="198"/>
      <c r="H77" s="199"/>
      <c r="I77" s="198"/>
      <c r="J77" s="199"/>
      <c r="K77" s="198"/>
    </row>
    <row r="78" spans="1:12" x14ac:dyDescent="0.75">
      <c r="A78" s="203">
        <v>41612</v>
      </c>
      <c r="B78" t="s">
        <v>287</v>
      </c>
      <c r="C78" s="37">
        <v>235</v>
      </c>
      <c r="D78" s="179"/>
      <c r="F78" s="19"/>
      <c r="G78" s="198"/>
      <c r="H78" s="199"/>
      <c r="I78" s="198"/>
      <c r="J78" s="199"/>
      <c r="K78" s="198"/>
    </row>
    <row r="79" spans="1:12" x14ac:dyDescent="0.75">
      <c r="A79" s="203">
        <v>41628</v>
      </c>
      <c r="B79" t="s">
        <v>288</v>
      </c>
      <c r="C79" s="37">
        <v>959</v>
      </c>
      <c r="D79" s="179"/>
      <c r="F79" s="19"/>
      <c r="G79" s="198"/>
      <c r="H79" s="199"/>
      <c r="I79" s="198"/>
      <c r="J79" s="199"/>
      <c r="K79" s="198"/>
    </row>
    <row r="80" spans="1:12" x14ac:dyDescent="0.75">
      <c r="A80" s="203">
        <v>41619</v>
      </c>
      <c r="B80" t="s">
        <v>289</v>
      </c>
      <c r="C80" s="37">
        <v>348</v>
      </c>
      <c r="D80" s="179"/>
      <c r="F80" s="19"/>
      <c r="G80" s="198"/>
      <c r="H80" s="199"/>
      <c r="I80" s="198"/>
      <c r="J80" s="199"/>
      <c r="K80" s="198"/>
    </row>
    <row r="81" spans="1:11" x14ac:dyDescent="0.75">
      <c r="A81" s="203">
        <v>41619</v>
      </c>
      <c r="B81" t="s">
        <v>290</v>
      </c>
      <c r="C81" s="37">
        <v>323</v>
      </c>
      <c r="D81" s="179"/>
      <c r="F81" s="19"/>
      <c r="G81" s="198"/>
      <c r="H81" s="199"/>
      <c r="I81" s="198"/>
      <c r="J81" s="199"/>
      <c r="K81" s="198"/>
    </row>
    <row r="82" spans="1:11" x14ac:dyDescent="0.75">
      <c r="A82" s="203">
        <v>41628</v>
      </c>
      <c r="B82" t="s">
        <v>291</v>
      </c>
      <c r="C82" s="37">
        <v>347</v>
      </c>
      <c r="D82" s="179"/>
      <c r="F82" s="19"/>
      <c r="G82" s="198"/>
      <c r="H82" s="199"/>
      <c r="I82" s="198"/>
      <c r="J82" s="199"/>
      <c r="K82" s="198"/>
    </row>
    <row r="83" spans="1:11" x14ac:dyDescent="0.75">
      <c r="A83" s="203">
        <v>41620</v>
      </c>
      <c r="B83" t="s">
        <v>292</v>
      </c>
      <c r="C83" s="204">
        <v>35</v>
      </c>
      <c r="D83" s="179"/>
      <c r="F83" s="19"/>
      <c r="G83" s="198"/>
      <c r="H83" s="199"/>
      <c r="I83" s="198"/>
      <c r="J83" s="199"/>
      <c r="K83" s="198"/>
    </row>
    <row r="84" spans="1:11" x14ac:dyDescent="0.75">
      <c r="A84" s="203">
        <v>41651</v>
      </c>
      <c r="B84" t="s">
        <v>293</v>
      </c>
      <c r="C84" s="37">
        <v>141</v>
      </c>
      <c r="D84" s="179"/>
      <c r="F84" s="19"/>
      <c r="G84" s="198"/>
      <c r="H84" s="199"/>
      <c r="I84" s="198"/>
      <c r="J84" s="199"/>
      <c r="K84" s="198"/>
    </row>
    <row r="85" spans="1:11" x14ac:dyDescent="0.75">
      <c r="A85" s="203">
        <v>41648</v>
      </c>
      <c r="B85" t="s">
        <v>294</v>
      </c>
      <c r="C85" s="37">
        <v>5</v>
      </c>
      <c r="D85" s="179"/>
      <c r="F85" s="19"/>
      <c r="G85" s="198"/>
      <c r="H85" s="199"/>
      <c r="I85" s="198"/>
      <c r="J85" s="199"/>
      <c r="K85" s="198"/>
    </row>
    <row r="86" spans="1:11" x14ac:dyDescent="0.75">
      <c r="A86" s="203">
        <v>41646</v>
      </c>
      <c r="B86" t="s">
        <v>295</v>
      </c>
      <c r="C86" s="37">
        <v>100</v>
      </c>
      <c r="D86" s="179"/>
      <c r="F86" s="19"/>
      <c r="G86" s="198"/>
      <c r="H86" s="199"/>
      <c r="I86" s="198"/>
      <c r="J86" s="199"/>
      <c r="K86" s="198"/>
    </row>
    <row r="87" spans="1:11" x14ac:dyDescent="0.75">
      <c r="A87" s="203">
        <v>41649</v>
      </c>
      <c r="B87" t="s">
        <v>296</v>
      </c>
      <c r="C87" s="204">
        <v>16</v>
      </c>
      <c r="D87" s="179"/>
      <c r="F87" s="19"/>
      <c r="G87" s="198"/>
      <c r="H87" s="199"/>
      <c r="I87" s="198"/>
      <c r="J87" s="199"/>
      <c r="K87" s="198"/>
    </row>
    <row r="88" spans="1:11" x14ac:dyDescent="0.75">
      <c r="A88" s="203">
        <v>41680</v>
      </c>
      <c r="B88" t="s">
        <v>297</v>
      </c>
      <c r="C88" s="37">
        <v>1627</v>
      </c>
      <c r="D88" s="179"/>
      <c r="F88" s="19"/>
      <c r="G88" s="198"/>
      <c r="H88" s="199"/>
      <c r="I88" s="198"/>
      <c r="J88" s="199"/>
      <c r="K88" s="198"/>
    </row>
    <row r="89" spans="1:11" x14ac:dyDescent="0.75">
      <c r="A89" s="203">
        <v>41684</v>
      </c>
      <c r="B89" t="s">
        <v>298</v>
      </c>
      <c r="C89" s="37">
        <v>1507</v>
      </c>
      <c r="D89" s="179"/>
      <c r="F89" s="19"/>
      <c r="G89" s="198"/>
      <c r="H89" s="199"/>
      <c r="I89" s="198"/>
      <c r="J89" s="199"/>
      <c r="K89" s="198"/>
    </row>
    <row r="90" spans="1:11" x14ac:dyDescent="0.75">
      <c r="A90" s="203">
        <v>41697</v>
      </c>
      <c r="B90" t="s">
        <v>299</v>
      </c>
      <c r="C90" s="37">
        <v>216</v>
      </c>
      <c r="D90" s="179"/>
      <c r="F90" s="19"/>
      <c r="G90" s="198"/>
      <c r="H90" s="199"/>
      <c r="I90" s="198"/>
      <c r="J90" s="199"/>
      <c r="K90" s="198"/>
    </row>
    <row r="91" spans="1:11" x14ac:dyDescent="0.75">
      <c r="A91" s="203">
        <v>41680</v>
      </c>
      <c r="B91" t="s">
        <v>300</v>
      </c>
      <c r="C91" s="37">
        <v>176</v>
      </c>
      <c r="D91" s="179"/>
      <c r="F91" s="19"/>
      <c r="G91" s="198"/>
      <c r="H91" s="199"/>
      <c r="I91" s="198"/>
      <c r="J91" s="199"/>
      <c r="K91" s="198"/>
    </row>
    <row r="92" spans="1:11" x14ac:dyDescent="0.75">
      <c r="A92" s="203">
        <v>41679</v>
      </c>
      <c r="B92" t="s">
        <v>301</v>
      </c>
      <c r="C92" s="37">
        <v>60</v>
      </c>
      <c r="D92" s="179"/>
      <c r="F92" s="19"/>
      <c r="G92" s="198"/>
      <c r="H92" s="199"/>
      <c r="I92" s="198"/>
      <c r="J92" s="199"/>
      <c r="K92" s="198"/>
    </row>
    <row r="93" spans="1:11" x14ac:dyDescent="0.75">
      <c r="A93" s="203">
        <v>41683</v>
      </c>
      <c r="B93" t="s">
        <v>302</v>
      </c>
      <c r="C93" s="37">
        <v>58</v>
      </c>
      <c r="D93" s="179"/>
      <c r="F93" s="19"/>
      <c r="G93" s="198"/>
      <c r="H93" s="199"/>
      <c r="I93" s="198"/>
      <c r="J93" s="199"/>
      <c r="K93" s="198"/>
    </row>
    <row r="94" spans="1:11" x14ac:dyDescent="0.75">
      <c r="A94" s="203">
        <v>41663</v>
      </c>
      <c r="B94" t="s">
        <v>303</v>
      </c>
      <c r="C94" s="37">
        <v>16</v>
      </c>
      <c r="D94" s="179"/>
      <c r="F94" s="19"/>
      <c r="G94" s="198"/>
      <c r="H94" s="199"/>
      <c r="I94" s="198"/>
      <c r="J94" s="199"/>
      <c r="K94" s="198"/>
    </row>
    <row r="95" spans="1:11" x14ac:dyDescent="0.75">
      <c r="A95" s="203">
        <v>41666</v>
      </c>
      <c r="B95" t="s">
        <v>304</v>
      </c>
      <c r="C95" s="37">
        <v>30</v>
      </c>
      <c r="D95" s="179"/>
      <c r="F95" s="19"/>
      <c r="G95" s="198"/>
      <c r="H95" s="199"/>
      <c r="I95" s="198"/>
      <c r="J95" s="199"/>
      <c r="K95" s="198"/>
    </row>
    <row r="96" spans="1:11" x14ac:dyDescent="0.75">
      <c r="A96" s="203">
        <v>41666</v>
      </c>
      <c r="B96" t="s">
        <v>305</v>
      </c>
      <c r="C96" s="37">
        <v>52</v>
      </c>
      <c r="D96" s="179"/>
      <c r="F96" s="19"/>
      <c r="G96" s="198"/>
      <c r="H96" s="199"/>
      <c r="I96" s="198"/>
      <c r="J96" s="199"/>
      <c r="K96" s="198"/>
    </row>
    <row r="97" spans="1:11" x14ac:dyDescent="0.75">
      <c r="A97" s="203">
        <v>41684</v>
      </c>
      <c r="B97" t="s">
        <v>306</v>
      </c>
      <c r="C97" s="37">
        <v>375</v>
      </c>
      <c r="D97" s="179"/>
      <c r="F97" s="19"/>
      <c r="G97" s="198"/>
      <c r="H97" s="199"/>
      <c r="I97" s="198"/>
      <c r="J97" s="199"/>
      <c r="K97" s="198"/>
    </row>
    <row r="98" spans="1:11" x14ac:dyDescent="0.75">
      <c r="A98" s="203">
        <v>41677</v>
      </c>
      <c r="B98" t="s">
        <v>307</v>
      </c>
      <c r="C98" s="37">
        <v>1577.4</v>
      </c>
      <c r="D98" s="179"/>
      <c r="F98" s="19"/>
      <c r="G98" s="198"/>
      <c r="H98" s="199"/>
      <c r="I98" s="198"/>
      <c r="J98" s="199"/>
      <c r="K98" s="198"/>
    </row>
    <row r="99" spans="1:11" x14ac:dyDescent="0.75">
      <c r="A99" s="203">
        <v>41694</v>
      </c>
      <c r="B99" t="s">
        <v>308</v>
      </c>
      <c r="C99" s="37">
        <v>350</v>
      </c>
      <c r="D99" s="179"/>
      <c r="F99" s="19"/>
      <c r="G99" s="198"/>
      <c r="H99" s="199"/>
      <c r="I99" s="198"/>
      <c r="J99" s="199"/>
      <c r="K99" s="198"/>
    </row>
    <row r="100" spans="1:11" x14ac:dyDescent="0.75">
      <c r="A100" s="203">
        <v>41673</v>
      </c>
      <c r="B100" t="s">
        <v>309</v>
      </c>
      <c r="C100" s="37">
        <v>24</v>
      </c>
      <c r="D100" s="179"/>
      <c r="F100" s="19"/>
      <c r="G100" s="198"/>
      <c r="H100" s="199"/>
      <c r="I100" s="198"/>
      <c r="J100" s="199"/>
      <c r="K100" s="198"/>
    </row>
    <row r="101" spans="1:11" x14ac:dyDescent="0.75">
      <c r="A101" s="203">
        <v>41673</v>
      </c>
      <c r="B101" t="s">
        <v>310</v>
      </c>
      <c r="C101" s="37">
        <v>12</v>
      </c>
      <c r="D101" s="179"/>
      <c r="F101" s="19"/>
      <c r="G101" s="198"/>
      <c r="H101" s="199"/>
      <c r="I101" s="198"/>
      <c r="J101" s="199"/>
      <c r="K101" s="198"/>
    </row>
    <row r="102" spans="1:11" x14ac:dyDescent="0.75">
      <c r="A102" s="203">
        <v>41673</v>
      </c>
      <c r="B102" t="s">
        <v>311</v>
      </c>
      <c r="C102" s="37">
        <v>29</v>
      </c>
      <c r="D102" s="179"/>
      <c r="F102" s="19"/>
      <c r="G102" s="198"/>
      <c r="H102" s="199"/>
      <c r="I102" s="198"/>
      <c r="J102" s="199"/>
      <c r="K102" s="198"/>
    </row>
    <row r="103" spans="1:11" x14ac:dyDescent="0.75">
      <c r="A103" s="203">
        <v>41698</v>
      </c>
      <c r="B103" t="s">
        <v>312</v>
      </c>
      <c r="C103" s="37">
        <v>86</v>
      </c>
      <c r="D103" s="179"/>
      <c r="F103" s="19"/>
      <c r="G103" s="198"/>
      <c r="H103" s="199"/>
      <c r="I103" s="198"/>
      <c r="J103" s="199"/>
      <c r="K103" s="198"/>
    </row>
    <row r="104" spans="1:11" x14ac:dyDescent="0.75">
      <c r="A104" s="203">
        <v>41688</v>
      </c>
      <c r="B104" t="s">
        <v>313</v>
      </c>
      <c r="C104" s="37">
        <v>69</v>
      </c>
      <c r="D104" s="179"/>
      <c r="F104" s="19"/>
      <c r="G104" s="198"/>
      <c r="H104" s="199"/>
      <c r="I104" s="198"/>
      <c r="J104" s="199"/>
      <c r="K104" s="198"/>
    </row>
    <row r="105" spans="1:11" x14ac:dyDescent="0.75">
      <c r="A105" s="203">
        <v>41683</v>
      </c>
      <c r="B105" t="s">
        <v>314</v>
      </c>
      <c r="C105" s="37">
        <v>84</v>
      </c>
      <c r="D105" s="179"/>
      <c r="F105" s="19"/>
      <c r="G105" s="198"/>
      <c r="H105" s="199"/>
      <c r="I105" s="198"/>
      <c r="J105" s="199"/>
      <c r="K105" s="198"/>
    </row>
    <row r="106" spans="1:11" x14ac:dyDescent="0.75">
      <c r="A106" s="203">
        <v>41687</v>
      </c>
      <c r="B106" t="s">
        <v>315</v>
      </c>
      <c r="C106" s="37">
        <v>90</v>
      </c>
      <c r="D106" s="179"/>
      <c r="F106" s="19"/>
      <c r="G106" s="198"/>
      <c r="H106" s="199"/>
      <c r="I106" s="198"/>
      <c r="J106" s="199"/>
      <c r="K106" s="198"/>
    </row>
    <row r="107" spans="1:11" x14ac:dyDescent="0.75">
      <c r="A107" s="203">
        <v>41687</v>
      </c>
      <c r="B107" t="s">
        <v>316</v>
      </c>
      <c r="C107" s="37">
        <v>496</v>
      </c>
      <c r="D107" s="179"/>
      <c r="F107" s="19"/>
      <c r="G107" s="198"/>
      <c r="H107" s="199"/>
      <c r="I107" s="198"/>
      <c r="J107" s="199"/>
      <c r="K107" s="198"/>
    </row>
    <row r="108" spans="1:11" x14ac:dyDescent="0.75">
      <c r="A108" s="190"/>
      <c r="C108" s="37"/>
      <c r="D108" s="179"/>
      <c r="F108" s="19"/>
      <c r="G108" s="198"/>
      <c r="H108" s="199"/>
      <c r="I108" s="198"/>
      <c r="J108" s="199"/>
      <c r="K108" s="198"/>
    </row>
    <row r="109" spans="1:11" ht="23.4" thickBot="1" x14ac:dyDescent="0.8">
      <c r="A109" s="182"/>
      <c r="B109" s="168"/>
      <c r="C109" s="169"/>
      <c r="D109" s="183"/>
      <c r="E109" s="170"/>
      <c r="F109" s="157"/>
      <c r="G109" s="200"/>
      <c r="H109" s="201"/>
      <c r="I109" s="200"/>
      <c r="J109" s="201"/>
      <c r="K109" s="200"/>
    </row>
    <row r="110" spans="1:11" ht="23.4" thickBot="1" x14ac:dyDescent="0.8">
      <c r="A110" s="72"/>
      <c r="B110" s="14"/>
      <c r="C110" s="18"/>
      <c r="D110" s="15"/>
    </row>
    <row r="111" spans="1:11" x14ac:dyDescent="0.75">
      <c r="A111" s="72"/>
      <c r="B111" s="16" t="s">
        <v>83</v>
      </c>
      <c r="C111" s="28"/>
      <c r="D111" s="29">
        <f>+D5</f>
        <v>173725.05840529548</v>
      </c>
    </row>
    <row r="112" spans="1:11" x14ac:dyDescent="0.75">
      <c r="A112" s="72"/>
      <c r="C112" s="30">
        <f>SUM(C59:C109)</f>
        <v>13138.4</v>
      </c>
      <c r="D112" s="31"/>
    </row>
    <row r="113" spans="1:6" x14ac:dyDescent="0.75">
      <c r="A113" s="72"/>
      <c r="B113" s="16" t="s">
        <v>62</v>
      </c>
      <c r="C113" s="32"/>
      <c r="D113" s="33">
        <f>SUM(D7:D64)</f>
        <v>59735.139999999956</v>
      </c>
    </row>
    <row r="114" spans="1:6" ht="23.4" thickBot="1" x14ac:dyDescent="0.8">
      <c r="A114" s="10"/>
      <c r="B114" s="16" t="s">
        <v>331</v>
      </c>
      <c r="C114" s="34"/>
      <c r="D114" s="217">
        <f>+D111+D113-C112</f>
        <v>220321.79840529544</v>
      </c>
    </row>
    <row r="115" spans="1:6" x14ac:dyDescent="0.75">
      <c r="B115" s="35" t="s">
        <v>332</v>
      </c>
      <c r="C115" s="5"/>
      <c r="D115" s="5"/>
    </row>
    <row r="116" spans="1:6" x14ac:dyDescent="0.75">
      <c r="C116" s="37"/>
      <c r="D116" s="37"/>
      <c r="E116" s="37"/>
      <c r="F116" s="37"/>
    </row>
    <row r="118" spans="1:6" x14ac:dyDescent="0.75">
      <c r="C118" s="8"/>
    </row>
  </sheetData>
  <mergeCells count="2">
    <mergeCell ref="B2:D2"/>
    <mergeCell ref="C3:D3"/>
  </mergeCells>
  <pageMargins left="0.70866141732283472" right="0.70866141732283472" top="0.74803149606299213" bottom="0.74803149606299213" header="0.31496062992125984" footer="0.31496062992125984"/>
  <pageSetup scale="5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62"/>
  <sheetViews>
    <sheetView showGridLines="0" zoomScale="80" zoomScaleNormal="80" workbookViewId="0">
      <selection activeCell="B165" sqref="B165"/>
    </sheetView>
  </sheetViews>
  <sheetFormatPr defaultColWidth="9.109375" defaultRowHeight="22.8" x14ac:dyDescent="0.75"/>
  <cols>
    <col min="1" max="1" width="11.33203125" style="73" bestFit="1" customWidth="1"/>
    <col min="2" max="2" width="97.5546875" customWidth="1"/>
    <col min="3" max="3" width="13.44140625" customWidth="1"/>
    <col min="4" max="4" width="12.88671875" customWidth="1"/>
    <col min="5" max="5" width="4.109375" customWidth="1"/>
    <col min="6" max="6" width="10.5546875" customWidth="1"/>
    <col min="7" max="7" width="14.44140625" style="20" customWidth="1"/>
    <col min="8" max="8" width="12.5546875" customWidth="1"/>
    <col min="9" max="9" width="12" style="20" customWidth="1"/>
    <col min="10" max="10" width="12" customWidth="1"/>
    <col min="11" max="11" width="14" style="20" customWidth="1"/>
  </cols>
  <sheetData>
    <row r="2" spans="1:11" ht="23.4" thickBot="1" x14ac:dyDescent="0.8">
      <c r="A2" s="68"/>
      <c r="B2" s="332" t="s">
        <v>330</v>
      </c>
      <c r="C2" s="332"/>
      <c r="D2" s="332"/>
      <c r="G2" s="20" t="s">
        <v>118</v>
      </c>
    </row>
    <row r="3" spans="1:11" ht="23.4" thickBot="1" x14ac:dyDescent="0.8">
      <c r="A3" s="68"/>
      <c r="B3" s="21"/>
      <c r="C3" s="333" t="s">
        <v>97</v>
      </c>
      <c r="D3" s="334"/>
      <c r="F3" t="s">
        <v>163</v>
      </c>
      <c r="G3" s="206">
        <v>13.145</v>
      </c>
      <c r="H3" s="20"/>
      <c r="I3" s="206">
        <v>12.864000000000001</v>
      </c>
      <c r="J3" s="20"/>
      <c r="K3" s="206">
        <v>13.083600000000001</v>
      </c>
    </row>
    <row r="4" spans="1:11" x14ac:dyDescent="0.75">
      <c r="A4" s="174"/>
      <c r="B4" s="175" t="s">
        <v>9</v>
      </c>
      <c r="C4" s="184" t="s">
        <v>10</v>
      </c>
      <c r="D4" s="22" t="s">
        <v>11</v>
      </c>
      <c r="F4" s="154" t="s">
        <v>162</v>
      </c>
      <c r="G4" s="155" t="s">
        <v>146</v>
      </c>
      <c r="H4" s="158" t="s">
        <v>162</v>
      </c>
      <c r="I4" s="155" t="s">
        <v>147</v>
      </c>
      <c r="J4" s="158" t="s">
        <v>162</v>
      </c>
      <c r="K4" s="155" t="s">
        <v>148</v>
      </c>
    </row>
    <row r="5" spans="1:11" x14ac:dyDescent="0.75">
      <c r="A5" s="176"/>
      <c r="B5" s="23" t="s">
        <v>83</v>
      </c>
      <c r="C5" s="185"/>
      <c r="D5" s="24">
        <v>139060.31</v>
      </c>
      <c r="F5" s="19"/>
      <c r="G5" s="198"/>
      <c r="H5" s="19"/>
      <c r="I5" s="198"/>
      <c r="J5" s="199"/>
      <c r="K5" s="198"/>
    </row>
    <row r="6" spans="1:11" x14ac:dyDescent="0.75">
      <c r="A6" s="196"/>
      <c r="B6" s="197" t="s">
        <v>5</v>
      </c>
      <c r="C6" s="173"/>
      <c r="D6" s="172"/>
      <c r="F6" s="19"/>
      <c r="G6" s="198"/>
      <c r="H6" s="19"/>
      <c r="I6" s="198"/>
      <c r="J6" s="199"/>
      <c r="K6" s="198"/>
    </row>
    <row r="7" spans="1:11" x14ac:dyDescent="0.75">
      <c r="A7" s="177" t="s">
        <v>12</v>
      </c>
      <c r="B7" s="1" t="s">
        <v>70</v>
      </c>
      <c r="C7" s="25"/>
      <c r="D7" s="188">
        <v>1315.23</v>
      </c>
      <c r="F7" s="19"/>
      <c r="G7" s="198"/>
      <c r="H7" s="19"/>
      <c r="I7" s="198"/>
      <c r="J7" s="199"/>
      <c r="K7" s="198"/>
    </row>
    <row r="8" spans="1:11" x14ac:dyDescent="0.75">
      <c r="A8" s="177" t="s">
        <v>13</v>
      </c>
      <c r="B8" s="1" t="s">
        <v>71</v>
      </c>
      <c r="C8" s="25"/>
      <c r="D8" s="188">
        <v>963.1</v>
      </c>
      <c r="F8" s="19"/>
      <c r="G8" s="198"/>
      <c r="H8" s="19"/>
      <c r="I8" s="198"/>
      <c r="J8" s="199"/>
      <c r="K8" s="198"/>
    </row>
    <row r="9" spans="1:11" x14ac:dyDescent="0.75">
      <c r="A9" s="177" t="s">
        <v>14</v>
      </c>
      <c r="B9" s="214" t="s">
        <v>364</v>
      </c>
      <c r="C9" s="25"/>
      <c r="D9" s="188">
        <v>1438.99</v>
      </c>
      <c r="F9" s="19"/>
      <c r="G9" s="198"/>
      <c r="H9" s="19"/>
      <c r="I9" s="198"/>
      <c r="J9" s="199"/>
      <c r="K9" s="198"/>
    </row>
    <row r="10" spans="1:11" x14ac:dyDescent="0.75">
      <c r="A10" s="177" t="s">
        <v>15</v>
      </c>
      <c r="B10" s="3" t="s">
        <v>84</v>
      </c>
      <c r="C10" s="25"/>
      <c r="D10" s="188">
        <v>1332.88</v>
      </c>
      <c r="F10" s="19"/>
      <c r="G10" s="198"/>
      <c r="H10" s="19"/>
      <c r="I10" s="198"/>
      <c r="J10" s="199"/>
      <c r="K10" s="198"/>
    </row>
    <row r="11" spans="1:11" x14ac:dyDescent="0.75">
      <c r="A11" s="177" t="s">
        <v>16</v>
      </c>
      <c r="B11" s="3" t="s">
        <v>72</v>
      </c>
      <c r="C11" s="25"/>
      <c r="D11" s="188">
        <v>1006.09</v>
      </c>
      <c r="F11" s="19"/>
      <c r="G11" s="198"/>
      <c r="H11" s="19"/>
      <c r="I11" s="198"/>
      <c r="J11" s="199"/>
      <c r="K11" s="198"/>
    </row>
    <row r="12" spans="1:11" x14ac:dyDescent="0.75">
      <c r="A12" s="177" t="s">
        <v>17</v>
      </c>
      <c r="B12" s="3" t="s">
        <v>70</v>
      </c>
      <c r="C12" s="25"/>
      <c r="D12" s="188">
        <v>1384</v>
      </c>
      <c r="F12" s="19"/>
      <c r="G12" s="198"/>
      <c r="H12" s="19"/>
      <c r="I12" s="198"/>
      <c r="J12" s="199"/>
      <c r="K12" s="198"/>
    </row>
    <row r="13" spans="1:11" x14ac:dyDescent="0.75">
      <c r="A13" s="177" t="s">
        <v>18</v>
      </c>
      <c r="B13" s="3" t="s">
        <v>73</v>
      </c>
      <c r="C13" s="25"/>
      <c r="D13" s="188">
        <v>1302.4100000000001</v>
      </c>
      <c r="F13" s="19"/>
      <c r="G13" s="198"/>
      <c r="H13" s="19"/>
      <c r="I13" s="198"/>
      <c r="J13" s="199"/>
      <c r="K13" s="198"/>
    </row>
    <row r="14" spans="1:11" x14ac:dyDescent="0.75">
      <c r="A14" s="177" t="s">
        <v>19</v>
      </c>
      <c r="B14" s="3" t="s">
        <v>74</v>
      </c>
      <c r="C14" s="25"/>
      <c r="D14" s="188">
        <v>1037.6300000000001</v>
      </c>
      <c r="F14" s="19"/>
      <c r="G14" s="198"/>
      <c r="H14" s="19"/>
      <c r="I14" s="198"/>
      <c r="J14" s="199"/>
      <c r="K14" s="198"/>
    </row>
    <row r="15" spans="1:11" x14ac:dyDescent="0.75">
      <c r="A15" s="177" t="s">
        <v>20</v>
      </c>
      <c r="B15" s="1" t="s">
        <v>85</v>
      </c>
      <c r="C15" s="25"/>
      <c r="D15" s="188">
        <v>1394.59</v>
      </c>
      <c r="F15" s="19"/>
      <c r="G15" s="198"/>
      <c r="H15" s="19"/>
      <c r="I15" s="198"/>
      <c r="J15" s="199"/>
      <c r="K15" s="198"/>
    </row>
    <row r="16" spans="1:11" x14ac:dyDescent="0.75">
      <c r="A16" s="177" t="s">
        <v>21</v>
      </c>
      <c r="B16" s="3" t="s">
        <v>70</v>
      </c>
      <c r="C16" s="25"/>
      <c r="D16" s="188">
        <v>1304.3</v>
      </c>
      <c r="F16" s="19"/>
      <c r="G16" s="198"/>
      <c r="H16" s="19"/>
      <c r="I16" s="198"/>
      <c r="J16" s="199"/>
      <c r="K16" s="198"/>
    </row>
    <row r="17" spans="1:11" x14ac:dyDescent="0.75">
      <c r="A17" s="177" t="s">
        <v>22</v>
      </c>
      <c r="B17" s="3" t="s">
        <v>86</v>
      </c>
      <c r="C17" s="25"/>
      <c r="D17" s="188">
        <v>1039.71</v>
      </c>
      <c r="F17" s="19"/>
      <c r="G17" s="198"/>
      <c r="H17" s="19"/>
      <c r="I17" s="198"/>
      <c r="J17" s="199"/>
      <c r="K17" s="198"/>
    </row>
    <row r="18" spans="1:11" x14ac:dyDescent="0.75">
      <c r="A18" s="177" t="s">
        <v>23</v>
      </c>
      <c r="B18" s="1" t="s">
        <v>82</v>
      </c>
      <c r="C18" s="171"/>
      <c r="D18" s="188">
        <v>1395.22</v>
      </c>
      <c r="F18" s="19"/>
      <c r="G18" s="198"/>
      <c r="H18" s="19"/>
      <c r="I18" s="198"/>
      <c r="J18" s="199"/>
      <c r="K18" s="198"/>
    </row>
    <row r="19" spans="1:11" x14ac:dyDescent="0.75">
      <c r="A19" s="178" t="s">
        <v>24</v>
      </c>
      <c r="B19" s="214" t="s">
        <v>363</v>
      </c>
      <c r="C19" s="171"/>
      <c r="D19" s="188">
        <v>1306.72</v>
      </c>
      <c r="F19" s="19"/>
      <c r="G19" s="198"/>
      <c r="H19" s="19"/>
      <c r="I19" s="198"/>
      <c r="J19" s="199"/>
      <c r="K19" s="198"/>
    </row>
    <row r="20" spans="1:11" x14ac:dyDescent="0.75">
      <c r="A20" s="178" t="s">
        <v>25</v>
      </c>
      <c r="B20" s="3" t="s">
        <v>75</v>
      </c>
      <c r="C20" s="171"/>
      <c r="D20" s="188">
        <v>1016.97</v>
      </c>
      <c r="F20" s="19"/>
      <c r="G20" s="198"/>
      <c r="H20" s="19"/>
      <c r="I20" s="198"/>
      <c r="J20" s="199"/>
      <c r="K20" s="198"/>
    </row>
    <row r="21" spans="1:11" x14ac:dyDescent="0.75">
      <c r="A21" s="178" t="s">
        <v>26</v>
      </c>
      <c r="B21" s="3" t="s">
        <v>76</v>
      </c>
      <c r="C21" s="171"/>
      <c r="D21" s="188">
        <v>1414.03</v>
      </c>
      <c r="F21" s="19"/>
      <c r="G21" s="198"/>
      <c r="H21" s="19"/>
      <c r="I21" s="198"/>
      <c r="J21" s="199"/>
      <c r="K21" s="198"/>
    </row>
    <row r="22" spans="1:11" x14ac:dyDescent="0.75">
      <c r="A22" s="178" t="s">
        <v>27</v>
      </c>
      <c r="B22" s="214" t="s">
        <v>365</v>
      </c>
      <c r="C22" s="171"/>
      <c r="D22" s="188">
        <v>1347.87</v>
      </c>
      <c r="F22" s="19"/>
      <c r="G22" s="198"/>
      <c r="H22" s="19"/>
      <c r="I22" s="198"/>
      <c r="J22" s="199"/>
      <c r="K22" s="198"/>
    </row>
    <row r="23" spans="1:11" x14ac:dyDescent="0.75">
      <c r="A23" s="178" t="s">
        <v>28</v>
      </c>
      <c r="B23" s="214" t="s">
        <v>366</v>
      </c>
      <c r="C23" s="171"/>
      <c r="D23" s="188">
        <v>1041.6400000000001</v>
      </c>
      <c r="F23" s="19"/>
      <c r="G23" s="198"/>
      <c r="H23" s="19"/>
      <c r="I23" s="198"/>
      <c r="J23" s="199"/>
      <c r="K23" s="198"/>
    </row>
    <row r="24" spans="1:11" x14ac:dyDescent="0.75">
      <c r="A24" s="178" t="s">
        <v>29</v>
      </c>
      <c r="B24" s="3" t="s">
        <v>77</v>
      </c>
      <c r="C24" s="171"/>
      <c r="D24" s="188">
        <v>1391.01</v>
      </c>
      <c r="F24" s="19"/>
      <c r="G24" s="198"/>
      <c r="H24" s="19"/>
      <c r="I24" s="198"/>
      <c r="J24" s="199"/>
      <c r="K24" s="198"/>
    </row>
    <row r="25" spans="1:11" x14ac:dyDescent="0.75">
      <c r="A25" s="178" t="s">
        <v>30</v>
      </c>
      <c r="B25" s="214" t="s">
        <v>367</v>
      </c>
      <c r="C25" s="171"/>
      <c r="D25" s="188">
        <v>1812.3</v>
      </c>
      <c r="F25" s="19"/>
      <c r="G25" s="198"/>
      <c r="H25" s="19"/>
      <c r="I25" s="198"/>
      <c r="J25" s="199"/>
      <c r="K25" s="198"/>
    </row>
    <row r="26" spans="1:11" x14ac:dyDescent="0.75">
      <c r="A26" s="178" t="s">
        <v>31</v>
      </c>
      <c r="B26" s="214" t="s">
        <v>367</v>
      </c>
      <c r="C26" s="171"/>
      <c r="D26" s="188">
        <v>672.24</v>
      </c>
      <c r="F26" s="19"/>
      <c r="G26" s="198"/>
      <c r="H26" s="19"/>
      <c r="I26" s="198"/>
      <c r="J26" s="199"/>
      <c r="K26" s="198"/>
    </row>
    <row r="27" spans="1:11" x14ac:dyDescent="0.75">
      <c r="A27" s="177" t="s">
        <v>32</v>
      </c>
      <c r="B27" s="1" t="s">
        <v>70</v>
      </c>
      <c r="C27" s="26"/>
      <c r="D27" s="188">
        <v>1763.02</v>
      </c>
      <c r="F27" s="19"/>
      <c r="G27" s="198"/>
      <c r="H27" s="19"/>
      <c r="I27" s="198"/>
      <c r="J27" s="199"/>
      <c r="K27" s="198"/>
    </row>
    <row r="28" spans="1:11" x14ac:dyDescent="0.75">
      <c r="A28" s="177"/>
      <c r="B28" s="161" t="s">
        <v>6</v>
      </c>
      <c r="C28" s="25"/>
      <c r="D28" s="189"/>
      <c r="F28" s="19"/>
      <c r="G28" s="198"/>
      <c r="H28" s="19"/>
      <c r="I28" s="198"/>
      <c r="J28" s="199"/>
      <c r="K28" s="198"/>
    </row>
    <row r="29" spans="1:11" x14ac:dyDescent="0.75">
      <c r="A29" s="177" t="s">
        <v>33</v>
      </c>
      <c r="B29" s="1" t="s">
        <v>87</v>
      </c>
      <c r="C29" s="25"/>
      <c r="D29" s="188">
        <v>912.61</v>
      </c>
      <c r="F29" s="19"/>
      <c r="G29" s="198"/>
      <c r="H29" s="19"/>
      <c r="I29" s="198"/>
      <c r="J29" s="199"/>
      <c r="K29" s="198"/>
    </row>
    <row r="30" spans="1:11" x14ac:dyDescent="0.75">
      <c r="A30" s="177" t="s">
        <v>34</v>
      </c>
      <c r="B30" s="1" t="s">
        <v>88</v>
      </c>
      <c r="C30" s="25"/>
      <c r="D30" s="188">
        <v>703.63</v>
      </c>
      <c r="F30" s="19"/>
      <c r="G30" s="198"/>
      <c r="H30" s="19"/>
      <c r="I30" s="198"/>
      <c r="J30" s="199"/>
      <c r="K30" s="198"/>
    </row>
    <row r="31" spans="1:11" x14ac:dyDescent="0.75">
      <c r="A31" s="177" t="s">
        <v>35</v>
      </c>
      <c r="B31" s="1" t="s">
        <v>86</v>
      </c>
      <c r="C31" s="25"/>
      <c r="D31" s="188">
        <v>720.46</v>
      </c>
      <c r="F31" s="19"/>
      <c r="G31" s="198"/>
      <c r="H31" s="19"/>
      <c r="I31" s="198"/>
      <c r="J31" s="199"/>
      <c r="K31" s="198"/>
    </row>
    <row r="32" spans="1:11" x14ac:dyDescent="0.75">
      <c r="A32" s="177" t="s">
        <v>36</v>
      </c>
      <c r="B32" s="1" t="s">
        <v>70</v>
      </c>
      <c r="C32" s="25"/>
      <c r="D32" s="188">
        <v>1127.6300000000001</v>
      </c>
      <c r="F32" s="19"/>
      <c r="G32" s="198"/>
      <c r="H32" s="19"/>
      <c r="I32" s="198"/>
      <c r="J32" s="199"/>
      <c r="K32" s="198"/>
    </row>
    <row r="33" spans="1:11" x14ac:dyDescent="0.75">
      <c r="A33" s="178" t="s">
        <v>37</v>
      </c>
      <c r="B33" s="1" t="s">
        <v>89</v>
      </c>
      <c r="C33" s="25"/>
      <c r="D33" s="188">
        <v>1395.95</v>
      </c>
      <c r="F33" s="19"/>
      <c r="G33" s="198"/>
      <c r="H33" s="19"/>
      <c r="I33" s="198"/>
      <c r="J33" s="199"/>
      <c r="K33" s="198"/>
    </row>
    <row r="34" spans="1:11" x14ac:dyDescent="0.75">
      <c r="A34" s="178" t="s">
        <v>38</v>
      </c>
      <c r="B34" s="1" t="s">
        <v>90</v>
      </c>
      <c r="C34" s="25"/>
      <c r="D34" s="188">
        <v>1077.77</v>
      </c>
      <c r="F34" s="19"/>
      <c r="G34" s="198"/>
      <c r="H34" s="19"/>
      <c r="I34" s="198"/>
      <c r="J34" s="199"/>
      <c r="K34" s="198"/>
    </row>
    <row r="35" spans="1:11" x14ac:dyDescent="0.75">
      <c r="A35" s="178" t="s">
        <v>39</v>
      </c>
      <c r="B35" s="1" t="s">
        <v>70</v>
      </c>
      <c r="C35" s="25"/>
      <c r="D35" s="188">
        <v>1170.67</v>
      </c>
      <c r="F35" s="19"/>
      <c r="G35" s="198"/>
      <c r="H35" s="19"/>
      <c r="I35" s="198"/>
      <c r="J35" s="199"/>
      <c r="K35" s="198"/>
    </row>
    <row r="36" spans="1:11" x14ac:dyDescent="0.75">
      <c r="A36" s="178" t="s">
        <v>40</v>
      </c>
      <c r="B36" s="1" t="s">
        <v>78</v>
      </c>
      <c r="C36" s="25"/>
      <c r="D36" s="188">
        <v>1395.95</v>
      </c>
      <c r="F36" s="19"/>
      <c r="G36" s="198"/>
      <c r="H36" s="19"/>
      <c r="I36" s="198"/>
      <c r="J36" s="199"/>
      <c r="K36" s="198"/>
    </row>
    <row r="37" spans="1:11" x14ac:dyDescent="0.75">
      <c r="A37" s="178" t="s">
        <v>41</v>
      </c>
      <c r="B37" s="214" t="s">
        <v>366</v>
      </c>
      <c r="C37" s="25"/>
      <c r="D37" s="188">
        <v>1077.77</v>
      </c>
      <c r="F37" s="19"/>
      <c r="G37" s="198"/>
      <c r="H37" s="19"/>
      <c r="I37" s="198"/>
      <c r="J37" s="199"/>
      <c r="K37" s="198"/>
    </row>
    <row r="38" spans="1:11" x14ac:dyDescent="0.75">
      <c r="A38" s="178" t="s">
        <v>42</v>
      </c>
      <c r="B38" s="1" t="s">
        <v>91</v>
      </c>
      <c r="C38" s="25"/>
      <c r="D38" s="188">
        <v>1170.67</v>
      </c>
      <c r="F38" s="19"/>
      <c r="G38" s="198"/>
      <c r="H38" s="19"/>
      <c r="I38" s="198"/>
      <c r="J38" s="199"/>
      <c r="K38" s="198"/>
    </row>
    <row r="39" spans="1:11" x14ac:dyDescent="0.75">
      <c r="A39" s="178" t="s">
        <v>43</v>
      </c>
      <c r="B39" s="1" t="s">
        <v>70</v>
      </c>
      <c r="C39" s="25"/>
      <c r="D39" s="188">
        <v>1395.95</v>
      </c>
      <c r="F39" s="19"/>
      <c r="G39" s="198"/>
      <c r="H39" s="19"/>
      <c r="I39" s="198"/>
      <c r="J39" s="199"/>
      <c r="K39" s="198"/>
    </row>
    <row r="40" spans="1:11" x14ac:dyDescent="0.75">
      <c r="A40" s="178" t="s">
        <v>44</v>
      </c>
      <c r="B40" s="1" t="s">
        <v>69</v>
      </c>
      <c r="C40" s="25"/>
      <c r="D40" s="188">
        <v>1077.77</v>
      </c>
      <c r="F40" s="19"/>
      <c r="G40" s="198"/>
      <c r="H40" s="19"/>
      <c r="I40" s="198"/>
      <c r="J40" s="199"/>
      <c r="K40" s="198"/>
    </row>
    <row r="41" spans="1:11" x14ac:dyDescent="0.75">
      <c r="A41" s="178" t="s">
        <v>45</v>
      </c>
      <c r="B41" s="1" t="s">
        <v>79</v>
      </c>
      <c r="C41" s="25"/>
      <c r="D41" s="188">
        <v>1170.67</v>
      </c>
      <c r="F41" s="19"/>
      <c r="G41" s="198"/>
      <c r="H41" s="19"/>
      <c r="I41" s="198"/>
      <c r="J41" s="199"/>
      <c r="K41" s="198"/>
    </row>
    <row r="42" spans="1:11" x14ac:dyDescent="0.75">
      <c r="A42" s="178" t="s">
        <v>46</v>
      </c>
      <c r="B42" s="1" t="s">
        <v>92</v>
      </c>
      <c r="C42" s="25"/>
      <c r="D42" s="188">
        <v>1395.95</v>
      </c>
      <c r="F42" s="19"/>
      <c r="G42" s="198"/>
      <c r="H42" s="19"/>
      <c r="I42" s="198"/>
      <c r="J42" s="199"/>
      <c r="K42" s="198"/>
    </row>
    <row r="43" spans="1:11" x14ac:dyDescent="0.75">
      <c r="A43" s="178" t="s">
        <v>47</v>
      </c>
      <c r="B43" s="1" t="s">
        <v>80</v>
      </c>
      <c r="C43" s="25"/>
      <c r="D43" s="188">
        <v>1077.77</v>
      </c>
      <c r="F43" s="19"/>
      <c r="G43" s="198"/>
      <c r="H43" s="19"/>
      <c r="I43" s="198"/>
      <c r="J43" s="199"/>
      <c r="K43" s="198"/>
    </row>
    <row r="44" spans="1:11" x14ac:dyDescent="0.75">
      <c r="A44" s="178" t="s">
        <v>48</v>
      </c>
      <c r="B44" s="1" t="s">
        <v>81</v>
      </c>
      <c r="C44" s="25"/>
      <c r="D44" s="188">
        <v>1170.67</v>
      </c>
      <c r="F44" s="19"/>
      <c r="G44" s="198"/>
      <c r="H44" s="19"/>
      <c r="I44" s="198"/>
      <c r="J44" s="199"/>
      <c r="K44" s="198"/>
    </row>
    <row r="45" spans="1:11" x14ac:dyDescent="0.75">
      <c r="A45" s="178" t="s">
        <v>49</v>
      </c>
      <c r="B45" s="1" t="s">
        <v>70</v>
      </c>
      <c r="C45" s="25"/>
      <c r="D45" s="188">
        <v>1395.95</v>
      </c>
      <c r="F45" s="19"/>
      <c r="G45" s="198"/>
      <c r="H45" s="19"/>
      <c r="I45" s="198"/>
      <c r="J45" s="199"/>
      <c r="K45" s="198"/>
    </row>
    <row r="46" spans="1:11" x14ac:dyDescent="0.75">
      <c r="A46" s="178" t="s">
        <v>50</v>
      </c>
      <c r="B46" s="1" t="s">
        <v>93</v>
      </c>
      <c r="C46" s="25"/>
      <c r="D46" s="188">
        <v>1077.77</v>
      </c>
      <c r="F46" s="19"/>
      <c r="G46" s="198"/>
      <c r="H46" s="19"/>
      <c r="I46" s="198"/>
      <c r="J46" s="199"/>
      <c r="K46" s="198"/>
    </row>
    <row r="47" spans="1:11" x14ac:dyDescent="0.75">
      <c r="A47" s="178" t="s">
        <v>51</v>
      </c>
      <c r="B47" s="1" t="s">
        <v>70</v>
      </c>
      <c r="C47" s="25"/>
      <c r="D47" s="188">
        <v>1170.67</v>
      </c>
      <c r="F47" s="19"/>
      <c r="G47" s="198"/>
      <c r="H47" s="19"/>
      <c r="I47" s="198"/>
      <c r="J47" s="199"/>
      <c r="K47" s="198"/>
    </row>
    <row r="48" spans="1:11" x14ac:dyDescent="0.75">
      <c r="A48" s="178" t="s">
        <v>52</v>
      </c>
      <c r="B48" s="1" t="s">
        <v>70</v>
      </c>
      <c r="C48" s="25"/>
      <c r="D48" s="188">
        <v>991.1</v>
      </c>
      <c r="F48" s="19"/>
      <c r="G48" s="198"/>
      <c r="H48" s="19"/>
      <c r="I48" s="198"/>
      <c r="J48" s="199"/>
      <c r="K48" s="198"/>
    </row>
    <row r="49" spans="1:11" x14ac:dyDescent="0.75">
      <c r="A49" s="178" t="s">
        <v>53</v>
      </c>
      <c r="B49" s="1" t="s">
        <v>94</v>
      </c>
      <c r="C49" s="25"/>
      <c r="D49" s="188">
        <v>671.57</v>
      </c>
      <c r="F49" s="19"/>
      <c r="G49" s="198"/>
      <c r="H49" s="19"/>
      <c r="I49" s="198"/>
      <c r="J49" s="199"/>
      <c r="K49" s="198"/>
    </row>
    <row r="50" spans="1:11" x14ac:dyDescent="0.75">
      <c r="A50" s="178" t="s">
        <v>54</v>
      </c>
      <c r="B50" s="1" t="s">
        <v>70</v>
      </c>
      <c r="C50" s="25"/>
      <c r="D50" s="188">
        <v>750.06</v>
      </c>
      <c r="F50" s="19"/>
      <c r="G50" s="198"/>
      <c r="H50" s="19"/>
      <c r="I50" s="198"/>
      <c r="J50" s="199"/>
      <c r="K50" s="198"/>
    </row>
    <row r="51" spans="1:11" x14ac:dyDescent="0.75">
      <c r="A51" s="178" t="s">
        <v>55</v>
      </c>
      <c r="B51" s="1" t="s">
        <v>70</v>
      </c>
      <c r="C51" s="25"/>
      <c r="D51" s="188">
        <v>1175.07</v>
      </c>
      <c r="F51" s="19"/>
      <c r="G51" s="198"/>
      <c r="H51" s="19"/>
      <c r="I51" s="198"/>
      <c r="J51" s="199"/>
      <c r="K51" s="198"/>
    </row>
    <row r="52" spans="1:11" x14ac:dyDescent="0.75">
      <c r="A52" s="178" t="s">
        <v>56</v>
      </c>
      <c r="B52" s="1" t="s">
        <v>70</v>
      </c>
      <c r="C52" s="25"/>
      <c r="D52" s="188">
        <v>1395.95</v>
      </c>
      <c r="F52" s="19"/>
      <c r="G52" s="198"/>
      <c r="H52" s="19"/>
      <c r="I52" s="198"/>
      <c r="J52" s="199"/>
      <c r="K52" s="198"/>
    </row>
    <row r="53" spans="1:11" x14ac:dyDescent="0.75">
      <c r="A53" s="177" t="s">
        <v>57</v>
      </c>
      <c r="B53" s="1" t="s">
        <v>70</v>
      </c>
      <c r="C53" s="25"/>
      <c r="D53" s="188">
        <v>1077.97</v>
      </c>
      <c r="F53" s="19"/>
      <c r="G53" s="198"/>
      <c r="H53" s="19"/>
      <c r="I53" s="198"/>
      <c r="J53" s="199"/>
      <c r="K53" s="198"/>
    </row>
    <row r="54" spans="1:11" x14ac:dyDescent="0.75">
      <c r="A54" s="177" t="s">
        <v>58</v>
      </c>
      <c r="B54" s="1" t="s">
        <v>95</v>
      </c>
      <c r="C54" s="25"/>
      <c r="D54" s="188">
        <v>1203.27</v>
      </c>
      <c r="F54" s="19"/>
      <c r="G54" s="198"/>
      <c r="H54" s="19"/>
      <c r="I54" s="198"/>
      <c r="J54" s="199"/>
      <c r="K54" s="198"/>
    </row>
    <row r="55" spans="1:11" x14ac:dyDescent="0.75">
      <c r="A55" s="177" t="s">
        <v>59</v>
      </c>
      <c r="B55" s="1" t="s">
        <v>96</v>
      </c>
      <c r="C55" s="25"/>
      <c r="D55" s="189">
        <v>2299.17</v>
      </c>
      <c r="F55" s="19"/>
      <c r="G55" s="198"/>
      <c r="H55" s="19"/>
      <c r="I55" s="198"/>
      <c r="J55" s="199"/>
      <c r="K55" s="198"/>
    </row>
    <row r="56" spans="1:11" x14ac:dyDescent="0.75">
      <c r="A56" s="177" t="s">
        <v>60</v>
      </c>
      <c r="B56" s="1" t="s">
        <v>96</v>
      </c>
      <c r="C56" s="25"/>
      <c r="D56" s="189">
        <f>1804.95-0.2</f>
        <v>1804.75</v>
      </c>
      <c r="F56" s="156">
        <v>41884</v>
      </c>
      <c r="G56" s="160">
        <v>59735.14</v>
      </c>
      <c r="H56" s="159"/>
      <c r="I56" s="160"/>
      <c r="J56" s="199"/>
      <c r="K56" s="160"/>
    </row>
    <row r="57" spans="1:11" x14ac:dyDescent="0.75">
      <c r="A57" s="177"/>
      <c r="B57" s="161"/>
      <c r="C57" s="25"/>
      <c r="D57" s="179"/>
      <c r="F57" s="19"/>
      <c r="G57" s="198"/>
      <c r="H57" s="199"/>
      <c r="I57" s="198"/>
      <c r="J57" s="199"/>
      <c r="K57" s="198"/>
    </row>
    <row r="58" spans="1:11" x14ac:dyDescent="0.75">
      <c r="A58" s="177"/>
      <c r="B58" s="153" t="s">
        <v>7</v>
      </c>
      <c r="C58" s="25"/>
      <c r="D58" s="179"/>
      <c r="F58" s="19"/>
      <c r="G58" s="198"/>
      <c r="H58" s="199"/>
      <c r="I58" s="198"/>
      <c r="J58" s="199"/>
      <c r="K58" s="198"/>
    </row>
    <row r="59" spans="1:11" x14ac:dyDescent="0.75">
      <c r="A59" s="178"/>
      <c r="B59" s="162" t="s">
        <v>98</v>
      </c>
      <c r="C59" s="27"/>
      <c r="D59" s="180"/>
      <c r="F59" s="19"/>
      <c r="G59" s="198"/>
      <c r="H59" s="199"/>
      <c r="I59" s="198"/>
      <c r="J59" s="199"/>
      <c r="K59" s="198"/>
    </row>
    <row r="60" spans="1:11" x14ac:dyDescent="0.75">
      <c r="A60" s="178"/>
      <c r="B60" s="163" t="s">
        <v>195</v>
      </c>
      <c r="C60" s="27"/>
      <c r="D60" s="180"/>
      <c r="F60" s="19"/>
      <c r="G60" s="198"/>
      <c r="H60" s="199"/>
      <c r="I60" s="198"/>
      <c r="J60" s="199"/>
      <c r="K60" s="198"/>
    </row>
    <row r="61" spans="1:11" x14ac:dyDescent="0.75">
      <c r="A61" s="178"/>
      <c r="B61" s="164" t="s">
        <v>276</v>
      </c>
      <c r="C61" s="4">
        <f>(G61/$G$3)+(I61/$I$3)+(K61/$K$3)</f>
        <v>422.21376949410421</v>
      </c>
      <c r="D61" s="180"/>
      <c r="F61" s="156">
        <v>41909</v>
      </c>
      <c r="G61" s="160">
        <v>5550</v>
      </c>
      <c r="H61" s="19"/>
      <c r="I61" s="160"/>
      <c r="J61" s="19"/>
      <c r="K61" s="160"/>
    </row>
    <row r="62" spans="1:11" x14ac:dyDescent="0.75">
      <c r="A62" s="178"/>
      <c r="B62" s="163" t="s">
        <v>165</v>
      </c>
      <c r="C62" s="27"/>
      <c r="D62" s="180"/>
      <c r="F62" s="19"/>
      <c r="G62" s="198"/>
      <c r="H62" s="199"/>
      <c r="I62" s="198"/>
      <c r="J62" s="199"/>
      <c r="K62" s="198"/>
    </row>
    <row r="63" spans="1:11" x14ac:dyDescent="0.75">
      <c r="A63" s="178"/>
      <c r="B63" s="164" t="s">
        <v>275</v>
      </c>
      <c r="C63" s="4">
        <f>(G63/$G$3)+(I63/$I$3)+(K63/$K$3)</f>
        <v>1606.7165657543399</v>
      </c>
      <c r="D63" s="180"/>
      <c r="F63" s="156">
        <v>41895</v>
      </c>
      <c r="G63" s="160">
        <f>4453+10000+666</f>
        <v>15119</v>
      </c>
      <c r="H63" s="156">
        <v>41916</v>
      </c>
      <c r="I63" s="160">
        <f>4874+999</f>
        <v>5873</v>
      </c>
      <c r="J63" s="156"/>
      <c r="K63" s="160"/>
    </row>
    <row r="64" spans="1:11" x14ac:dyDescent="0.75">
      <c r="A64" s="177"/>
      <c r="B64" s="166" t="s">
        <v>166</v>
      </c>
      <c r="C64" s="1"/>
      <c r="D64" s="179"/>
      <c r="F64" s="19"/>
      <c r="G64" s="198"/>
      <c r="H64" s="199"/>
      <c r="I64" s="198"/>
      <c r="J64" s="199"/>
      <c r="K64" s="198"/>
    </row>
    <row r="65" spans="1:11" x14ac:dyDescent="0.75">
      <c r="A65" s="177"/>
      <c r="B65" s="165" t="s">
        <v>61</v>
      </c>
      <c r="C65" s="4">
        <f>(G65/$G$3)+(I65/$I$3)+(K65/$K$3)</f>
        <v>46.250364475887096</v>
      </c>
      <c r="D65" s="179"/>
      <c r="F65" s="19"/>
      <c r="G65" s="160"/>
      <c r="H65" s="156">
        <v>41943</v>
      </c>
      <c r="I65" s="160">
        <v>300</v>
      </c>
      <c r="J65" s="156">
        <v>41972</v>
      </c>
      <c r="K65" s="160">
        <v>300</v>
      </c>
    </row>
    <row r="66" spans="1:11" x14ac:dyDescent="0.75">
      <c r="A66" s="177"/>
      <c r="B66" s="165" t="s">
        <v>100</v>
      </c>
      <c r="C66" s="4">
        <f>+C65*0.11</f>
        <v>5.0875400923475809</v>
      </c>
      <c r="D66" s="179"/>
      <c r="F66" s="19"/>
      <c r="G66" s="160"/>
      <c r="H66" s="156">
        <v>41943</v>
      </c>
      <c r="I66" s="160">
        <v>33</v>
      </c>
      <c r="J66" s="156">
        <v>41972</v>
      </c>
      <c r="K66" s="160">
        <v>33</v>
      </c>
    </row>
    <row r="67" spans="1:11" x14ac:dyDescent="0.75">
      <c r="A67" s="177"/>
      <c r="B67" s="153" t="s">
        <v>120</v>
      </c>
      <c r="C67" s="4"/>
      <c r="D67" s="179"/>
      <c r="F67" s="19"/>
      <c r="G67" s="198"/>
      <c r="H67" s="199"/>
      <c r="I67" s="198"/>
      <c r="J67" s="199"/>
      <c r="K67" s="198"/>
    </row>
    <row r="68" spans="1:11" x14ac:dyDescent="0.75">
      <c r="A68" s="177"/>
      <c r="B68" s="165" t="s">
        <v>277</v>
      </c>
      <c r="C68" s="4">
        <f>(G68/$G$3)+(I68/$I$3)+(K68/$K$3)</f>
        <v>3.4233548877900342</v>
      </c>
      <c r="D68" s="179"/>
      <c r="F68" s="156">
        <v>41909</v>
      </c>
      <c r="G68" s="160">
        <v>45</v>
      </c>
      <c r="H68" s="19"/>
      <c r="I68" s="160"/>
      <c r="J68" s="19"/>
      <c r="K68" s="160"/>
    </row>
    <row r="69" spans="1:11" x14ac:dyDescent="0.75">
      <c r="A69" s="177"/>
      <c r="B69" s="17"/>
      <c r="C69" s="4"/>
      <c r="D69" s="179"/>
      <c r="F69" s="19"/>
      <c r="G69" s="198"/>
      <c r="H69" s="199"/>
      <c r="I69" s="198"/>
      <c r="J69" s="199"/>
      <c r="K69" s="198"/>
    </row>
    <row r="70" spans="1:11" x14ac:dyDescent="0.75">
      <c r="A70" s="181" t="s">
        <v>119</v>
      </c>
      <c r="B70" s="167" t="s">
        <v>99</v>
      </c>
      <c r="C70" s="4"/>
      <c r="D70" s="179"/>
      <c r="F70" s="19"/>
      <c r="G70" s="198"/>
      <c r="H70" s="199"/>
      <c r="I70" s="198"/>
      <c r="J70" s="199"/>
      <c r="K70" s="198"/>
    </row>
    <row r="71" spans="1:11" x14ac:dyDescent="0.75">
      <c r="A71" s="190">
        <v>41538</v>
      </c>
      <c r="B71" t="s">
        <v>196</v>
      </c>
      <c r="C71" s="37">
        <v>56</v>
      </c>
      <c r="D71" s="179"/>
      <c r="F71" s="19"/>
      <c r="G71" s="198"/>
      <c r="H71" s="199"/>
      <c r="I71" s="198"/>
      <c r="J71" s="199"/>
      <c r="K71" s="198"/>
    </row>
    <row r="72" spans="1:11" x14ac:dyDescent="0.75">
      <c r="A72" s="190">
        <v>41522</v>
      </c>
      <c r="B72" t="s">
        <v>197</v>
      </c>
      <c r="C72" s="37">
        <v>71</v>
      </c>
      <c r="D72" s="179"/>
      <c r="F72" s="19"/>
      <c r="G72" s="198"/>
      <c r="H72" s="199"/>
      <c r="I72" s="198"/>
      <c r="J72" s="199"/>
      <c r="K72" s="198"/>
    </row>
    <row r="73" spans="1:11" x14ac:dyDescent="0.75">
      <c r="A73" s="190">
        <v>41522</v>
      </c>
      <c r="B73" t="s">
        <v>198</v>
      </c>
      <c r="C73" s="37">
        <v>1033</v>
      </c>
      <c r="D73" s="179"/>
      <c r="F73" s="19"/>
      <c r="G73" s="198"/>
      <c r="H73" s="199"/>
      <c r="I73" s="198"/>
      <c r="J73" s="199"/>
      <c r="K73" s="198"/>
    </row>
    <row r="74" spans="1:11" x14ac:dyDescent="0.75">
      <c r="A74" s="191">
        <v>44774</v>
      </c>
      <c r="B74" t="s">
        <v>199</v>
      </c>
      <c r="C74" s="37">
        <v>388</v>
      </c>
      <c r="D74" s="179"/>
      <c r="F74" s="19"/>
      <c r="G74" s="198"/>
      <c r="H74" s="199"/>
      <c r="I74" s="198"/>
      <c r="J74" s="199"/>
      <c r="K74" s="198"/>
    </row>
    <row r="75" spans="1:11" x14ac:dyDescent="0.75">
      <c r="A75" s="190">
        <v>41587</v>
      </c>
      <c r="B75" t="s">
        <v>200</v>
      </c>
      <c r="C75" s="37">
        <v>88</v>
      </c>
      <c r="D75" s="179"/>
      <c r="F75" s="19"/>
      <c r="G75" s="198"/>
      <c r="H75" s="199"/>
      <c r="I75" s="198"/>
      <c r="J75" s="199"/>
      <c r="K75" s="198"/>
    </row>
    <row r="76" spans="1:11" x14ac:dyDescent="0.75">
      <c r="A76" s="191">
        <v>41518</v>
      </c>
      <c r="B76" t="s">
        <v>201</v>
      </c>
      <c r="C76" s="37">
        <v>1731</v>
      </c>
      <c r="D76" s="179"/>
      <c r="F76" s="19"/>
      <c r="G76" s="198"/>
      <c r="H76" s="199"/>
      <c r="I76" s="198"/>
      <c r="J76" s="199"/>
      <c r="K76" s="198"/>
    </row>
    <row r="77" spans="1:11" x14ac:dyDescent="0.75">
      <c r="A77" s="190">
        <v>41540</v>
      </c>
      <c r="B77" t="s">
        <v>202</v>
      </c>
      <c r="C77" s="37">
        <v>26</v>
      </c>
      <c r="D77" s="179"/>
      <c r="F77" s="19"/>
      <c r="G77" s="198"/>
      <c r="H77" s="199"/>
      <c r="I77" s="198"/>
      <c r="J77" s="199"/>
      <c r="K77" s="198"/>
    </row>
    <row r="78" spans="1:11" x14ac:dyDescent="0.75">
      <c r="A78" s="192">
        <v>41540</v>
      </c>
      <c r="B78" s="193" t="s">
        <v>203</v>
      </c>
      <c r="C78" s="194">
        <v>424</v>
      </c>
      <c r="D78" s="179"/>
      <c r="F78" s="19"/>
      <c r="G78" s="198"/>
      <c r="H78" s="199"/>
      <c r="I78" s="198"/>
      <c r="J78" s="199"/>
      <c r="K78" s="198"/>
    </row>
    <row r="79" spans="1:11" x14ac:dyDescent="0.75">
      <c r="A79" s="190">
        <v>41520</v>
      </c>
      <c r="B79" t="s">
        <v>204</v>
      </c>
      <c r="C79" s="37">
        <v>52</v>
      </c>
      <c r="D79" s="179"/>
      <c r="F79" s="19"/>
      <c r="G79" s="198"/>
      <c r="H79" s="199"/>
      <c r="I79" s="198"/>
      <c r="J79" s="199"/>
      <c r="K79" s="198"/>
    </row>
    <row r="80" spans="1:11" x14ac:dyDescent="0.75">
      <c r="A80" s="190">
        <v>41540</v>
      </c>
      <c r="B80" t="s">
        <v>205</v>
      </c>
      <c r="C80" s="37">
        <v>52</v>
      </c>
      <c r="D80" s="179"/>
      <c r="F80" s="19"/>
      <c r="G80" s="198"/>
      <c r="H80" s="199"/>
      <c r="I80" s="198"/>
      <c r="J80" s="199"/>
      <c r="K80" s="198"/>
    </row>
    <row r="81" spans="1:11" x14ac:dyDescent="0.75">
      <c r="A81" s="190">
        <v>41527</v>
      </c>
      <c r="B81" t="s">
        <v>206</v>
      </c>
      <c r="C81" s="37">
        <v>52</v>
      </c>
      <c r="D81" s="179"/>
      <c r="F81" s="19"/>
      <c r="G81" s="198"/>
      <c r="H81" s="199"/>
      <c r="I81" s="198"/>
      <c r="J81" s="199"/>
      <c r="K81" s="198"/>
    </row>
    <row r="82" spans="1:11" x14ac:dyDescent="0.75">
      <c r="A82" s="190">
        <v>41539</v>
      </c>
      <c r="B82" t="s">
        <v>207</v>
      </c>
      <c r="C82" s="37">
        <v>53</v>
      </c>
      <c r="D82" s="179"/>
      <c r="F82" s="19"/>
      <c r="G82" s="198"/>
      <c r="H82" s="199"/>
      <c r="I82" s="198"/>
      <c r="J82" s="199"/>
      <c r="K82" s="198"/>
    </row>
    <row r="83" spans="1:11" x14ac:dyDescent="0.75">
      <c r="A83" s="190">
        <v>41537</v>
      </c>
      <c r="B83" t="s">
        <v>208</v>
      </c>
      <c r="C83" s="37">
        <v>53</v>
      </c>
      <c r="D83" s="179"/>
      <c r="F83" s="19"/>
      <c r="G83" s="198"/>
      <c r="H83" s="199"/>
      <c r="I83" s="198"/>
      <c r="J83" s="199"/>
      <c r="K83" s="198"/>
    </row>
    <row r="84" spans="1:11" x14ac:dyDescent="0.75">
      <c r="A84" s="190">
        <v>41538</v>
      </c>
      <c r="B84" t="s">
        <v>209</v>
      </c>
      <c r="C84" s="37">
        <v>58</v>
      </c>
      <c r="D84" s="179"/>
      <c r="F84" s="19"/>
      <c r="G84" s="198"/>
      <c r="H84" s="199"/>
      <c r="I84" s="198"/>
      <c r="J84" s="199"/>
      <c r="K84" s="198"/>
    </row>
    <row r="85" spans="1:11" x14ac:dyDescent="0.75">
      <c r="A85" s="190">
        <v>41527</v>
      </c>
      <c r="B85" t="s">
        <v>210</v>
      </c>
      <c r="C85" s="37">
        <v>52</v>
      </c>
      <c r="D85" s="179"/>
      <c r="F85" s="19"/>
      <c r="G85" s="198"/>
      <c r="H85" s="199"/>
      <c r="I85" s="198"/>
      <c r="J85" s="199"/>
      <c r="K85" s="198"/>
    </row>
    <row r="86" spans="1:11" x14ac:dyDescent="0.75">
      <c r="A86" s="190">
        <v>41521</v>
      </c>
      <c r="B86" t="s">
        <v>211</v>
      </c>
      <c r="C86" s="37">
        <v>52</v>
      </c>
      <c r="D86" s="179"/>
      <c r="F86" s="19"/>
      <c r="G86" s="198"/>
      <c r="H86" s="199"/>
      <c r="I86" s="198"/>
      <c r="J86" s="199"/>
      <c r="K86" s="198"/>
    </row>
    <row r="87" spans="1:11" x14ac:dyDescent="0.75">
      <c r="A87" s="190">
        <v>41521</v>
      </c>
      <c r="B87" t="s">
        <v>212</v>
      </c>
      <c r="C87" s="37">
        <v>52</v>
      </c>
      <c r="D87" s="179"/>
      <c r="F87" s="19"/>
      <c r="G87" s="198"/>
      <c r="H87" s="199"/>
      <c r="I87" s="198"/>
      <c r="J87" s="199"/>
      <c r="K87" s="198"/>
    </row>
    <row r="88" spans="1:11" x14ac:dyDescent="0.75">
      <c r="A88" s="190">
        <v>41519</v>
      </c>
      <c r="B88" t="s">
        <v>213</v>
      </c>
      <c r="C88" s="37">
        <v>52</v>
      </c>
      <c r="D88" s="179"/>
      <c r="F88" s="19"/>
      <c r="G88" s="198"/>
      <c r="H88" s="199"/>
      <c r="I88" s="198"/>
      <c r="J88" s="199"/>
      <c r="K88" s="198"/>
    </row>
    <row r="89" spans="1:11" x14ac:dyDescent="0.75">
      <c r="A89" s="190">
        <v>41522</v>
      </c>
      <c r="B89" t="s">
        <v>214</v>
      </c>
      <c r="C89" s="37">
        <v>52</v>
      </c>
      <c r="D89" s="179"/>
      <c r="F89" s="19"/>
      <c r="G89" s="198"/>
      <c r="H89" s="199"/>
      <c r="I89" s="198"/>
      <c r="J89" s="199"/>
      <c r="K89" s="198"/>
    </row>
    <row r="90" spans="1:11" x14ac:dyDescent="0.75">
      <c r="A90" s="190">
        <v>41518</v>
      </c>
      <c r="B90" t="s">
        <v>215</v>
      </c>
      <c r="C90" s="37">
        <v>52</v>
      </c>
      <c r="D90" s="179"/>
      <c r="F90" s="19"/>
      <c r="G90" s="198"/>
      <c r="H90" s="199"/>
      <c r="I90" s="198"/>
      <c r="J90" s="199"/>
      <c r="K90" s="198"/>
    </row>
    <row r="91" spans="1:11" x14ac:dyDescent="0.75">
      <c r="A91" s="190">
        <v>41535</v>
      </c>
      <c r="B91" t="s">
        <v>216</v>
      </c>
      <c r="C91" s="37">
        <v>98</v>
      </c>
      <c r="D91" s="179"/>
      <c r="F91" s="19"/>
      <c r="G91" s="198"/>
      <c r="H91" s="199"/>
      <c r="I91" s="198"/>
      <c r="J91" s="199"/>
      <c r="K91" s="198"/>
    </row>
    <row r="92" spans="1:11" x14ac:dyDescent="0.75">
      <c r="A92" s="192">
        <v>41512</v>
      </c>
      <c r="B92" s="193" t="s">
        <v>217</v>
      </c>
      <c r="C92" s="194">
        <v>245</v>
      </c>
      <c r="D92" s="179"/>
      <c r="F92" s="19"/>
      <c r="G92" s="198"/>
      <c r="H92" s="199"/>
      <c r="I92" s="198"/>
      <c r="J92" s="199"/>
      <c r="K92" s="198"/>
    </row>
    <row r="93" spans="1:11" x14ac:dyDescent="0.75">
      <c r="A93" s="190">
        <v>41476</v>
      </c>
      <c r="B93" t="s">
        <v>218</v>
      </c>
      <c r="C93" s="37">
        <v>52</v>
      </c>
      <c r="D93" s="179"/>
      <c r="F93" s="19"/>
      <c r="G93" s="198"/>
      <c r="H93" s="199"/>
      <c r="I93" s="198"/>
      <c r="J93" s="199"/>
      <c r="K93" s="198"/>
    </row>
    <row r="94" spans="1:11" x14ac:dyDescent="0.75">
      <c r="A94" s="190">
        <v>41555</v>
      </c>
      <c r="B94" t="s">
        <v>219</v>
      </c>
      <c r="C94" s="37">
        <v>1132</v>
      </c>
      <c r="D94" s="179"/>
      <c r="F94" s="19"/>
      <c r="G94" s="198"/>
      <c r="H94" s="199"/>
      <c r="I94" s="198"/>
      <c r="J94" s="199"/>
      <c r="K94" s="198"/>
    </row>
    <row r="95" spans="1:11" x14ac:dyDescent="0.75">
      <c r="A95" s="190">
        <v>41513</v>
      </c>
      <c r="B95" t="s">
        <v>220</v>
      </c>
      <c r="C95" s="37">
        <v>51</v>
      </c>
      <c r="D95" s="179"/>
      <c r="F95" s="19"/>
      <c r="G95" s="198"/>
      <c r="H95" s="199"/>
      <c r="I95" s="198"/>
      <c r="J95" s="199"/>
      <c r="K95" s="198"/>
    </row>
    <row r="96" spans="1:11" x14ac:dyDescent="0.75">
      <c r="A96" s="191">
        <v>41551</v>
      </c>
      <c r="B96" t="s">
        <v>221</v>
      </c>
      <c r="C96" s="37">
        <v>1298</v>
      </c>
      <c r="D96" s="179"/>
      <c r="F96" s="19"/>
      <c r="G96" s="198"/>
      <c r="H96" s="199"/>
      <c r="I96" s="198"/>
      <c r="J96" s="199"/>
      <c r="K96" s="198"/>
    </row>
    <row r="97" spans="1:11" x14ac:dyDescent="0.75">
      <c r="A97" s="190">
        <v>41551</v>
      </c>
      <c r="B97" t="s">
        <v>222</v>
      </c>
      <c r="C97" s="37">
        <v>5</v>
      </c>
      <c r="D97" s="179"/>
      <c r="F97" s="19"/>
      <c r="G97" s="198"/>
      <c r="H97" s="199"/>
      <c r="I97" s="198"/>
      <c r="J97" s="199"/>
      <c r="K97" s="198"/>
    </row>
    <row r="98" spans="1:11" x14ac:dyDescent="0.75">
      <c r="A98" s="191">
        <v>41557</v>
      </c>
      <c r="B98" t="s">
        <v>223</v>
      </c>
      <c r="C98" s="37">
        <v>52</v>
      </c>
      <c r="D98" s="179"/>
      <c r="F98" s="19"/>
      <c r="G98" s="198"/>
      <c r="H98" s="199"/>
      <c r="I98" s="198"/>
      <c r="J98" s="199"/>
      <c r="K98" s="198"/>
    </row>
    <row r="99" spans="1:11" x14ac:dyDescent="0.75">
      <c r="A99" s="190">
        <v>41557</v>
      </c>
      <c r="B99" t="s">
        <v>224</v>
      </c>
      <c r="C99" s="37">
        <v>52</v>
      </c>
      <c r="D99" s="179"/>
      <c r="F99" s="19"/>
      <c r="G99" s="198"/>
      <c r="H99" s="199"/>
      <c r="I99" s="198"/>
      <c r="J99" s="199"/>
      <c r="K99" s="198"/>
    </row>
    <row r="100" spans="1:11" x14ac:dyDescent="0.75">
      <c r="A100" s="190">
        <v>41558</v>
      </c>
      <c r="B100" t="s">
        <v>225</v>
      </c>
      <c r="C100" s="37">
        <v>52</v>
      </c>
      <c r="D100" s="179"/>
      <c r="F100" s="19"/>
      <c r="G100" s="198"/>
      <c r="H100" s="199"/>
      <c r="I100" s="198"/>
      <c r="J100" s="199"/>
      <c r="K100" s="198"/>
    </row>
    <row r="101" spans="1:11" x14ac:dyDescent="0.75">
      <c r="A101" s="190">
        <v>41566</v>
      </c>
      <c r="B101" t="s">
        <v>226</v>
      </c>
      <c r="C101" s="37">
        <v>84</v>
      </c>
      <c r="D101" s="179"/>
      <c r="F101" s="19"/>
      <c r="G101" s="198"/>
      <c r="H101" s="199"/>
      <c r="I101" s="198"/>
      <c r="J101" s="199"/>
      <c r="K101" s="198"/>
    </row>
    <row r="102" spans="1:11" x14ac:dyDescent="0.75">
      <c r="A102" s="190">
        <v>41569</v>
      </c>
      <c r="B102" t="s">
        <v>227</v>
      </c>
      <c r="C102" s="37">
        <v>37</v>
      </c>
      <c r="D102" s="179"/>
      <c r="F102" s="19"/>
      <c r="G102" s="198"/>
      <c r="H102" s="199"/>
      <c r="I102" s="198"/>
      <c r="J102" s="199"/>
      <c r="K102" s="198"/>
    </row>
    <row r="103" spans="1:11" x14ac:dyDescent="0.75">
      <c r="A103" s="190">
        <v>41569</v>
      </c>
      <c r="B103" t="s">
        <v>225</v>
      </c>
      <c r="C103" s="37">
        <v>52</v>
      </c>
      <c r="D103" s="179"/>
      <c r="F103" s="19"/>
      <c r="G103" s="198"/>
      <c r="H103" s="199"/>
      <c r="I103" s="198"/>
      <c r="J103" s="199"/>
      <c r="K103" s="198"/>
    </row>
    <row r="104" spans="1:11" x14ac:dyDescent="0.75">
      <c r="A104" s="190">
        <v>41570</v>
      </c>
      <c r="B104" t="s">
        <v>228</v>
      </c>
      <c r="C104" s="37">
        <v>96</v>
      </c>
      <c r="D104" s="179"/>
      <c r="F104" s="19"/>
      <c r="G104" s="198"/>
      <c r="H104" s="199"/>
      <c r="I104" s="198"/>
      <c r="J104" s="199"/>
      <c r="K104" s="198"/>
    </row>
    <row r="105" spans="1:11" x14ac:dyDescent="0.75">
      <c r="A105" s="190">
        <v>41559</v>
      </c>
      <c r="B105" t="s">
        <v>229</v>
      </c>
      <c r="C105" s="37">
        <v>52</v>
      </c>
      <c r="D105" s="179"/>
      <c r="F105" s="19"/>
      <c r="G105" s="198"/>
      <c r="H105" s="199"/>
      <c r="I105" s="198"/>
      <c r="J105" s="199"/>
      <c r="K105" s="198"/>
    </row>
    <row r="106" spans="1:11" x14ac:dyDescent="0.75">
      <c r="A106" s="190">
        <v>41562</v>
      </c>
      <c r="B106" t="s">
        <v>230</v>
      </c>
      <c r="C106" s="37">
        <v>124</v>
      </c>
      <c r="D106" s="179"/>
      <c r="F106" s="19"/>
      <c r="G106" s="198"/>
      <c r="H106" s="199"/>
      <c r="I106" s="198"/>
      <c r="J106" s="199"/>
      <c r="K106" s="198"/>
    </row>
    <row r="107" spans="1:11" x14ac:dyDescent="0.75">
      <c r="A107" s="190">
        <v>41563</v>
      </c>
      <c r="B107" t="s">
        <v>231</v>
      </c>
      <c r="C107" s="37">
        <v>52</v>
      </c>
      <c r="D107" s="179"/>
      <c r="F107" s="19"/>
      <c r="G107" s="198"/>
      <c r="H107" s="199"/>
      <c r="I107" s="198"/>
      <c r="J107" s="199"/>
      <c r="K107" s="198"/>
    </row>
    <row r="108" spans="1:11" x14ac:dyDescent="0.75">
      <c r="A108" s="190">
        <v>41563</v>
      </c>
      <c r="B108" t="s">
        <v>232</v>
      </c>
      <c r="C108" s="37">
        <v>52</v>
      </c>
      <c r="D108" s="179"/>
      <c r="F108" s="19"/>
      <c r="G108" s="198"/>
      <c r="H108" s="199"/>
      <c r="I108" s="198"/>
      <c r="J108" s="199"/>
      <c r="K108" s="198"/>
    </row>
    <row r="109" spans="1:11" x14ac:dyDescent="0.75">
      <c r="A109" s="190">
        <v>41570</v>
      </c>
      <c r="B109" t="s">
        <v>233</v>
      </c>
      <c r="C109" s="37">
        <v>52</v>
      </c>
      <c r="D109" s="179"/>
      <c r="F109" s="19"/>
      <c r="G109" s="198"/>
      <c r="H109" s="199"/>
      <c r="I109" s="198"/>
      <c r="J109" s="199"/>
      <c r="K109" s="198"/>
    </row>
    <row r="110" spans="1:11" x14ac:dyDescent="0.75">
      <c r="A110" s="190">
        <v>41545</v>
      </c>
      <c r="B110" t="s">
        <v>234</v>
      </c>
      <c r="C110" s="37">
        <v>702</v>
      </c>
      <c r="D110" s="179"/>
      <c r="F110" s="19"/>
      <c r="G110" s="198"/>
      <c r="H110" s="199"/>
      <c r="I110" s="198"/>
      <c r="J110" s="199"/>
      <c r="K110" s="198"/>
    </row>
    <row r="111" spans="1:11" x14ac:dyDescent="0.75">
      <c r="A111" s="190">
        <v>41576</v>
      </c>
      <c r="B111" t="s">
        <v>235</v>
      </c>
      <c r="C111" s="37">
        <v>52</v>
      </c>
      <c r="D111" s="179"/>
      <c r="F111" s="19"/>
      <c r="G111" s="198"/>
      <c r="H111" s="199"/>
      <c r="I111" s="198"/>
      <c r="J111" s="199"/>
      <c r="K111" s="198"/>
    </row>
    <row r="112" spans="1:11" x14ac:dyDescent="0.75">
      <c r="A112" s="190">
        <v>41576</v>
      </c>
      <c r="B112" t="s">
        <v>236</v>
      </c>
      <c r="C112" s="37">
        <v>52</v>
      </c>
      <c r="D112" s="179"/>
      <c r="F112" s="19"/>
      <c r="G112" s="198"/>
      <c r="H112" s="199"/>
      <c r="I112" s="198"/>
      <c r="J112" s="199"/>
      <c r="K112" s="198"/>
    </row>
    <row r="113" spans="1:11" x14ac:dyDescent="0.75">
      <c r="A113" s="190">
        <v>41577</v>
      </c>
      <c r="B113" t="s">
        <v>237</v>
      </c>
      <c r="C113" s="37">
        <v>52</v>
      </c>
      <c r="D113" s="179"/>
      <c r="F113" s="19"/>
      <c r="G113" s="198"/>
      <c r="H113" s="199"/>
      <c r="I113" s="198"/>
      <c r="J113" s="199"/>
      <c r="K113" s="198"/>
    </row>
    <row r="114" spans="1:11" x14ac:dyDescent="0.75">
      <c r="A114" s="190">
        <v>41577</v>
      </c>
      <c r="B114" t="s">
        <v>238</v>
      </c>
      <c r="C114" s="37">
        <v>50</v>
      </c>
      <c r="D114" s="179"/>
      <c r="F114" s="19"/>
      <c r="G114" s="198"/>
      <c r="H114" s="199"/>
      <c r="I114" s="198"/>
      <c r="J114" s="199"/>
      <c r="K114" s="198"/>
    </row>
    <row r="115" spans="1:11" x14ac:dyDescent="0.75">
      <c r="A115" s="190">
        <v>41572</v>
      </c>
      <c r="B115" t="s">
        <v>239</v>
      </c>
      <c r="C115" s="37">
        <v>68</v>
      </c>
      <c r="D115" s="179"/>
      <c r="F115" s="19"/>
      <c r="G115" s="198"/>
      <c r="H115" s="199"/>
      <c r="I115" s="198"/>
      <c r="J115" s="199"/>
      <c r="K115" s="198"/>
    </row>
    <row r="116" spans="1:11" x14ac:dyDescent="0.75">
      <c r="A116" s="190">
        <v>41572</v>
      </c>
      <c r="B116" t="s">
        <v>240</v>
      </c>
      <c r="C116" s="37">
        <v>52</v>
      </c>
      <c r="D116" s="179"/>
      <c r="F116" s="19"/>
      <c r="G116" s="198"/>
      <c r="H116" s="199"/>
      <c r="I116" s="198"/>
      <c r="J116" s="199"/>
      <c r="K116" s="198"/>
    </row>
    <row r="117" spans="1:11" x14ac:dyDescent="0.75">
      <c r="A117" s="190">
        <v>41575</v>
      </c>
      <c r="B117" t="s">
        <v>241</v>
      </c>
      <c r="C117" s="37">
        <v>52</v>
      </c>
      <c r="D117" s="179"/>
      <c r="F117" s="19"/>
      <c r="G117" s="198"/>
      <c r="H117" s="199"/>
      <c r="I117" s="198"/>
      <c r="J117" s="199"/>
      <c r="K117" s="198"/>
    </row>
    <row r="118" spans="1:11" x14ac:dyDescent="0.75">
      <c r="A118" s="190">
        <v>41573</v>
      </c>
      <c r="B118" t="s">
        <v>242</v>
      </c>
      <c r="C118" s="37">
        <v>52</v>
      </c>
      <c r="D118" s="179"/>
      <c r="F118" s="19"/>
      <c r="G118" s="198"/>
      <c r="H118" s="199"/>
      <c r="I118" s="198"/>
      <c r="J118" s="199"/>
      <c r="K118" s="198"/>
    </row>
    <row r="119" spans="1:11" x14ac:dyDescent="0.75">
      <c r="A119" s="190">
        <v>41576</v>
      </c>
      <c r="B119" t="s">
        <v>243</v>
      </c>
      <c r="C119" s="37">
        <v>50</v>
      </c>
      <c r="D119" s="179"/>
      <c r="F119" s="19"/>
      <c r="G119" s="198"/>
      <c r="H119" s="199"/>
      <c r="I119" s="198"/>
      <c r="J119" s="199"/>
      <c r="K119" s="198"/>
    </row>
    <row r="120" spans="1:11" x14ac:dyDescent="0.75">
      <c r="A120" s="190">
        <v>41577</v>
      </c>
      <c r="B120" t="s">
        <v>244</v>
      </c>
      <c r="C120" s="37">
        <v>52</v>
      </c>
      <c r="D120" s="179"/>
      <c r="F120" s="19"/>
      <c r="G120" s="198"/>
      <c r="H120" s="199"/>
      <c r="I120" s="198"/>
      <c r="J120" s="199"/>
      <c r="K120" s="198"/>
    </row>
    <row r="121" spans="1:11" x14ac:dyDescent="0.75">
      <c r="A121" s="190">
        <v>41610</v>
      </c>
      <c r="B121" t="s">
        <v>245</v>
      </c>
      <c r="C121" s="37">
        <v>4600</v>
      </c>
      <c r="D121" s="179"/>
      <c r="F121" s="19"/>
      <c r="G121" s="198"/>
      <c r="H121" s="199"/>
      <c r="I121" s="198"/>
      <c r="J121" s="199"/>
      <c r="K121" s="198"/>
    </row>
    <row r="122" spans="1:11" x14ac:dyDescent="0.75">
      <c r="A122" s="190">
        <v>41598</v>
      </c>
      <c r="B122" t="s">
        <v>246</v>
      </c>
      <c r="C122" s="37">
        <v>5.2</v>
      </c>
      <c r="D122" s="179"/>
      <c r="F122" s="19"/>
      <c r="G122" s="198"/>
      <c r="H122" s="199"/>
      <c r="I122" s="198"/>
      <c r="J122" s="199"/>
      <c r="K122" s="198"/>
    </row>
    <row r="123" spans="1:11" x14ac:dyDescent="0.75">
      <c r="A123" s="190">
        <v>41589</v>
      </c>
      <c r="B123" t="s">
        <v>247</v>
      </c>
      <c r="C123" s="37">
        <v>2.5</v>
      </c>
      <c r="D123" s="179"/>
      <c r="F123" s="19"/>
      <c r="G123" s="198"/>
      <c r="H123" s="199"/>
      <c r="I123" s="198"/>
      <c r="J123" s="199"/>
      <c r="K123" s="198"/>
    </row>
    <row r="124" spans="1:11" x14ac:dyDescent="0.75">
      <c r="A124" s="191">
        <v>41590</v>
      </c>
      <c r="B124" t="s">
        <v>248</v>
      </c>
      <c r="C124" s="37">
        <v>117</v>
      </c>
      <c r="D124" s="179"/>
      <c r="F124" s="19"/>
      <c r="G124" s="198"/>
      <c r="H124" s="199"/>
      <c r="I124" s="198"/>
      <c r="J124" s="199"/>
      <c r="K124" s="198"/>
    </row>
    <row r="125" spans="1:11" x14ac:dyDescent="0.75">
      <c r="A125" s="190">
        <v>41583</v>
      </c>
      <c r="B125" t="s">
        <v>249</v>
      </c>
      <c r="C125" s="37">
        <v>192</v>
      </c>
      <c r="D125" s="179"/>
      <c r="F125" s="19"/>
      <c r="G125" s="198"/>
      <c r="H125" s="199"/>
      <c r="I125" s="198"/>
      <c r="J125" s="199"/>
      <c r="K125" s="198"/>
    </row>
    <row r="126" spans="1:11" x14ac:dyDescent="0.75">
      <c r="A126" s="191">
        <v>41589</v>
      </c>
      <c r="B126" t="s">
        <v>250</v>
      </c>
      <c r="C126" s="37">
        <v>199</v>
      </c>
      <c r="D126" s="179"/>
      <c r="F126" s="19"/>
      <c r="G126" s="198"/>
      <c r="H126" s="199"/>
      <c r="I126" s="198"/>
      <c r="J126" s="199"/>
      <c r="K126" s="198"/>
    </row>
    <row r="127" spans="1:11" x14ac:dyDescent="0.75">
      <c r="A127" s="190">
        <v>41587</v>
      </c>
      <c r="B127" t="s">
        <v>251</v>
      </c>
      <c r="C127" s="37">
        <v>309</v>
      </c>
      <c r="D127" s="179"/>
      <c r="F127" s="19"/>
      <c r="G127" s="198"/>
      <c r="H127" s="199"/>
      <c r="I127" s="198"/>
      <c r="J127" s="199"/>
      <c r="K127" s="198"/>
    </row>
    <row r="128" spans="1:11" x14ac:dyDescent="0.75">
      <c r="A128" s="190">
        <v>41591</v>
      </c>
      <c r="B128" t="s">
        <v>252</v>
      </c>
      <c r="C128" s="37">
        <v>52</v>
      </c>
      <c r="D128" s="179"/>
      <c r="F128" s="19"/>
      <c r="G128" s="198"/>
      <c r="H128" s="199"/>
      <c r="I128" s="198"/>
      <c r="J128" s="199"/>
      <c r="K128" s="198"/>
    </row>
    <row r="129" spans="1:11" x14ac:dyDescent="0.75">
      <c r="A129" s="190">
        <v>41590</v>
      </c>
      <c r="B129" t="s">
        <v>253</v>
      </c>
      <c r="C129" s="37">
        <v>52</v>
      </c>
      <c r="D129" s="179"/>
      <c r="F129" s="19"/>
      <c r="G129" s="198"/>
      <c r="H129" s="199"/>
      <c r="I129" s="198"/>
      <c r="J129" s="199"/>
      <c r="K129" s="198"/>
    </row>
    <row r="130" spans="1:11" x14ac:dyDescent="0.75">
      <c r="A130" s="190">
        <v>41594</v>
      </c>
      <c r="B130" t="s">
        <v>254</v>
      </c>
      <c r="C130" s="37">
        <v>52</v>
      </c>
      <c r="D130" s="179"/>
      <c r="F130" s="19"/>
      <c r="G130" s="198"/>
      <c r="H130" s="199"/>
      <c r="I130" s="198"/>
      <c r="J130" s="199"/>
      <c r="K130" s="198"/>
    </row>
    <row r="131" spans="1:11" x14ac:dyDescent="0.75">
      <c r="A131" s="190">
        <v>41588</v>
      </c>
      <c r="B131" t="s">
        <v>255</v>
      </c>
      <c r="C131" s="37">
        <v>1019</v>
      </c>
      <c r="D131" s="179"/>
      <c r="F131" s="19"/>
      <c r="G131" s="198"/>
      <c r="H131" s="199"/>
      <c r="I131" s="198"/>
      <c r="J131" s="199"/>
      <c r="K131" s="198"/>
    </row>
    <row r="132" spans="1:11" x14ac:dyDescent="0.75">
      <c r="A132" s="190">
        <v>41589</v>
      </c>
      <c r="B132" t="s">
        <v>256</v>
      </c>
      <c r="C132" s="37">
        <v>1479</v>
      </c>
      <c r="D132" s="179"/>
      <c r="F132" s="19"/>
      <c r="G132" s="198"/>
      <c r="H132" s="199"/>
      <c r="I132" s="198"/>
      <c r="J132" s="199"/>
      <c r="K132" s="198"/>
    </row>
    <row r="133" spans="1:11" x14ac:dyDescent="0.75">
      <c r="A133" s="190">
        <v>41593</v>
      </c>
      <c r="B133" t="s">
        <v>257</v>
      </c>
      <c r="C133" s="37">
        <v>21</v>
      </c>
      <c r="D133" s="179"/>
      <c r="F133" s="19"/>
      <c r="G133" s="198"/>
      <c r="H133" s="199"/>
      <c r="I133" s="198"/>
      <c r="J133" s="199"/>
      <c r="K133" s="198"/>
    </row>
    <row r="134" spans="1:11" x14ac:dyDescent="0.75">
      <c r="A134" s="190">
        <v>41572</v>
      </c>
      <c r="B134" t="s">
        <v>258</v>
      </c>
      <c r="C134" s="37">
        <v>20</v>
      </c>
      <c r="D134" s="179"/>
      <c r="F134" s="19"/>
      <c r="G134" s="198"/>
      <c r="H134" s="199"/>
      <c r="I134" s="198"/>
      <c r="J134" s="199"/>
      <c r="K134" s="198"/>
    </row>
    <row r="135" spans="1:11" x14ac:dyDescent="0.75">
      <c r="A135" s="190">
        <v>41572</v>
      </c>
      <c r="B135" t="s">
        <v>259</v>
      </c>
      <c r="C135" s="37">
        <v>144</v>
      </c>
      <c r="D135" s="179"/>
      <c r="F135" s="19"/>
      <c r="G135" s="198"/>
      <c r="H135" s="199"/>
      <c r="I135" s="198"/>
      <c r="J135" s="199"/>
      <c r="K135" s="198"/>
    </row>
    <row r="136" spans="1:11" x14ac:dyDescent="0.75">
      <c r="A136" s="190">
        <v>41573</v>
      </c>
      <c r="B136" t="s">
        <v>260</v>
      </c>
      <c r="C136" s="37">
        <v>749</v>
      </c>
      <c r="D136" s="179"/>
      <c r="F136" s="19"/>
      <c r="G136" s="198"/>
      <c r="H136" s="199"/>
      <c r="I136" s="198"/>
      <c r="J136" s="199"/>
      <c r="K136" s="198"/>
    </row>
    <row r="137" spans="1:11" x14ac:dyDescent="0.75">
      <c r="A137" s="190">
        <v>41578</v>
      </c>
      <c r="B137" t="s">
        <v>261</v>
      </c>
      <c r="C137" s="37">
        <v>40</v>
      </c>
      <c r="D137" s="179"/>
      <c r="F137" s="19"/>
      <c r="G137" s="198"/>
      <c r="H137" s="199"/>
      <c r="I137" s="198"/>
      <c r="J137" s="199"/>
      <c r="K137" s="198"/>
    </row>
    <row r="138" spans="1:11" x14ac:dyDescent="0.75">
      <c r="A138" s="190">
        <v>41578</v>
      </c>
      <c r="B138" t="s">
        <v>262</v>
      </c>
      <c r="C138" s="37">
        <v>52</v>
      </c>
      <c r="D138" s="179"/>
      <c r="F138" s="19"/>
      <c r="G138" s="198"/>
      <c r="H138" s="199"/>
      <c r="I138" s="198"/>
      <c r="J138" s="199"/>
      <c r="K138" s="198"/>
    </row>
    <row r="139" spans="1:11" x14ac:dyDescent="0.75">
      <c r="A139" s="190">
        <v>41579</v>
      </c>
      <c r="B139" t="s">
        <v>263</v>
      </c>
      <c r="C139" s="37">
        <v>239</v>
      </c>
      <c r="D139" s="179"/>
      <c r="F139" s="19"/>
      <c r="G139" s="198"/>
      <c r="H139" s="199"/>
      <c r="I139" s="198"/>
      <c r="J139" s="199"/>
      <c r="K139" s="198"/>
    </row>
    <row r="140" spans="1:11" x14ac:dyDescent="0.75">
      <c r="A140" s="190">
        <v>41579</v>
      </c>
      <c r="B140" t="s">
        <v>264</v>
      </c>
      <c r="C140" s="37">
        <v>380</v>
      </c>
      <c r="D140" s="179"/>
      <c r="F140" s="19"/>
      <c r="G140" s="198"/>
      <c r="H140" s="199"/>
      <c r="I140" s="198"/>
      <c r="J140" s="199"/>
      <c r="K140" s="198"/>
    </row>
    <row r="141" spans="1:11" x14ac:dyDescent="0.75">
      <c r="A141" s="190">
        <v>41580</v>
      </c>
      <c r="B141" t="s">
        <v>265</v>
      </c>
      <c r="C141" s="37">
        <v>52</v>
      </c>
      <c r="D141" s="179"/>
      <c r="F141" s="19"/>
      <c r="G141" s="198"/>
      <c r="H141" s="199"/>
      <c r="I141" s="198"/>
      <c r="J141" s="199"/>
      <c r="K141" s="198"/>
    </row>
    <row r="142" spans="1:11" x14ac:dyDescent="0.75">
      <c r="A142" s="190">
        <v>41580</v>
      </c>
      <c r="B142" t="s">
        <v>266</v>
      </c>
      <c r="C142" s="37">
        <v>52</v>
      </c>
      <c r="D142" s="179"/>
      <c r="F142" s="19"/>
      <c r="G142" s="198"/>
      <c r="H142" s="199"/>
      <c r="I142" s="198"/>
      <c r="J142" s="199"/>
      <c r="K142" s="198"/>
    </row>
    <row r="143" spans="1:11" x14ac:dyDescent="0.75">
      <c r="A143" s="190">
        <v>41581</v>
      </c>
      <c r="B143" t="s">
        <v>267</v>
      </c>
      <c r="C143" s="37">
        <v>53</v>
      </c>
      <c r="D143" s="179"/>
      <c r="F143" s="19"/>
      <c r="G143" s="198"/>
      <c r="H143" s="199"/>
      <c r="I143" s="198"/>
      <c r="J143" s="199"/>
      <c r="K143" s="198"/>
    </row>
    <row r="144" spans="1:11" x14ac:dyDescent="0.75">
      <c r="A144" s="190">
        <v>41578</v>
      </c>
      <c r="B144" t="s">
        <v>268</v>
      </c>
      <c r="C144" s="37">
        <v>52</v>
      </c>
      <c r="D144" s="179"/>
      <c r="F144" s="19"/>
      <c r="G144" s="198"/>
      <c r="H144" s="199"/>
      <c r="I144" s="198"/>
      <c r="J144" s="199"/>
      <c r="K144" s="198"/>
    </row>
    <row r="145" spans="1:11" x14ac:dyDescent="0.75">
      <c r="A145" s="190">
        <v>41576</v>
      </c>
      <c r="B145" t="s">
        <v>269</v>
      </c>
      <c r="C145" s="37">
        <v>1100</v>
      </c>
      <c r="D145" s="179"/>
      <c r="F145" s="19"/>
      <c r="G145" s="198"/>
      <c r="H145" s="199"/>
      <c r="I145" s="198"/>
      <c r="J145" s="199"/>
      <c r="K145" s="198"/>
    </row>
    <row r="146" spans="1:11" x14ac:dyDescent="0.75">
      <c r="A146" s="190">
        <v>41582</v>
      </c>
      <c r="B146" t="s">
        <v>270</v>
      </c>
      <c r="C146" s="37">
        <v>52</v>
      </c>
      <c r="D146" s="179"/>
      <c r="F146" s="19"/>
      <c r="G146" s="198"/>
      <c r="H146" s="199"/>
      <c r="I146" s="198"/>
      <c r="J146" s="199"/>
      <c r="K146" s="198"/>
    </row>
    <row r="147" spans="1:11" x14ac:dyDescent="0.75">
      <c r="A147" s="190">
        <v>41583</v>
      </c>
      <c r="B147" t="s">
        <v>271</v>
      </c>
      <c r="C147" s="37">
        <v>182</v>
      </c>
      <c r="D147" s="179"/>
      <c r="F147" s="19"/>
      <c r="G147" s="198"/>
      <c r="H147" s="199"/>
      <c r="I147" s="198"/>
      <c r="J147" s="199"/>
      <c r="K147" s="198"/>
    </row>
    <row r="148" spans="1:11" x14ac:dyDescent="0.75">
      <c r="A148" s="190">
        <v>41584</v>
      </c>
      <c r="B148" t="s">
        <v>266</v>
      </c>
      <c r="C148" s="37">
        <v>52</v>
      </c>
      <c r="D148" s="179"/>
      <c r="F148" s="19"/>
      <c r="G148" s="198"/>
      <c r="H148" s="199"/>
      <c r="I148" s="198"/>
      <c r="J148" s="199"/>
      <c r="K148" s="198"/>
    </row>
    <row r="149" spans="1:11" x14ac:dyDescent="0.75">
      <c r="A149" s="190">
        <v>41589</v>
      </c>
      <c r="B149" t="s">
        <v>272</v>
      </c>
      <c r="C149" s="37">
        <v>780</v>
      </c>
      <c r="D149" s="179"/>
      <c r="F149" s="19"/>
      <c r="G149" s="198"/>
      <c r="H149" s="199"/>
      <c r="I149" s="198"/>
      <c r="J149" s="199"/>
      <c r="K149" s="198"/>
    </row>
    <row r="150" spans="1:11" x14ac:dyDescent="0.75">
      <c r="A150" s="190">
        <v>41590</v>
      </c>
      <c r="B150" t="s">
        <v>273</v>
      </c>
      <c r="C150" s="37">
        <v>52</v>
      </c>
      <c r="D150" s="179"/>
      <c r="F150" s="19"/>
      <c r="G150" s="198"/>
      <c r="H150" s="199"/>
      <c r="I150" s="198"/>
      <c r="J150" s="199"/>
      <c r="K150" s="198"/>
    </row>
    <row r="151" spans="1:11" x14ac:dyDescent="0.75">
      <c r="A151" s="190">
        <v>41591</v>
      </c>
      <c r="B151" t="s">
        <v>256</v>
      </c>
      <c r="C151" s="37">
        <v>1479</v>
      </c>
      <c r="D151" s="179"/>
      <c r="F151" s="19"/>
      <c r="G151" s="198"/>
      <c r="H151" s="199"/>
      <c r="I151" s="198"/>
      <c r="J151" s="199"/>
      <c r="K151" s="198"/>
    </row>
    <row r="152" spans="1:11" x14ac:dyDescent="0.75">
      <c r="A152" s="190">
        <v>41592</v>
      </c>
      <c r="B152" t="s">
        <v>274</v>
      </c>
      <c r="C152" s="37">
        <v>36</v>
      </c>
      <c r="D152" s="179"/>
      <c r="F152" s="19"/>
      <c r="G152" s="198"/>
      <c r="H152" s="199"/>
      <c r="I152" s="198"/>
      <c r="J152" s="199"/>
      <c r="K152" s="198"/>
    </row>
    <row r="153" spans="1:11" ht="23.4" thickBot="1" x14ac:dyDescent="0.8">
      <c r="A153" s="182"/>
      <c r="B153" s="168"/>
      <c r="C153" s="169"/>
      <c r="D153" s="183"/>
      <c r="E153" s="170"/>
      <c r="F153" s="157"/>
      <c r="G153" s="200"/>
      <c r="H153" s="201"/>
      <c r="I153" s="200"/>
      <c r="J153" s="201"/>
      <c r="K153" s="200"/>
    </row>
    <row r="154" spans="1:11" ht="23.4" thickBot="1" x14ac:dyDescent="0.8">
      <c r="A154" s="72"/>
      <c r="B154" s="14"/>
      <c r="C154" s="18"/>
      <c r="D154" s="15"/>
    </row>
    <row r="155" spans="1:11" x14ac:dyDescent="0.75">
      <c r="A155" s="72"/>
      <c r="B155" s="16" t="s">
        <v>83</v>
      </c>
      <c r="C155" s="28"/>
      <c r="D155" s="29">
        <f>+D5</f>
        <v>139060.31</v>
      </c>
    </row>
    <row r="156" spans="1:11" x14ac:dyDescent="0.75">
      <c r="A156" s="72"/>
      <c r="C156" s="30">
        <f>SUM(C59:C153)</f>
        <v>25070.39159470447</v>
      </c>
      <c r="D156" s="31"/>
    </row>
    <row r="157" spans="1:11" x14ac:dyDescent="0.75">
      <c r="A157" s="72"/>
      <c r="B157" s="16" t="s">
        <v>62</v>
      </c>
      <c r="C157" s="32"/>
      <c r="D157" s="33">
        <f>SUM(D7:D64)</f>
        <v>59735.139999999956</v>
      </c>
    </row>
    <row r="158" spans="1:11" ht="23.4" thickBot="1" x14ac:dyDescent="0.8">
      <c r="A158" s="10"/>
      <c r="B158" s="16" t="s">
        <v>333</v>
      </c>
      <c r="C158" s="34"/>
      <c r="D158" s="218">
        <f>+D155+D157-C156</f>
        <v>173725.05840529548</v>
      </c>
    </row>
    <row r="159" spans="1:11" x14ac:dyDescent="0.75">
      <c r="B159" s="35" t="s">
        <v>334</v>
      </c>
      <c r="C159" s="5"/>
      <c r="D159" s="5"/>
    </row>
    <row r="160" spans="1:11" x14ac:dyDescent="0.75">
      <c r="C160" s="37"/>
      <c r="D160" s="37"/>
      <c r="E160" s="37"/>
      <c r="F160" s="37"/>
    </row>
    <row r="162" spans="3:3" x14ac:dyDescent="0.75">
      <c r="C162" s="8"/>
    </row>
  </sheetData>
  <mergeCells count="2">
    <mergeCell ref="B2:D2"/>
    <mergeCell ref="C3:D3"/>
  </mergeCells>
  <pageMargins left="0.70866141732283472" right="0.70866141732283472" top="0.74803149606299213" bottom="0.74803149606299213" header="0.31496062992125984" footer="0.31496062992125984"/>
  <pageSetup scale="42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G57"/>
  <sheetViews>
    <sheetView topLeftCell="A25" workbookViewId="0">
      <selection activeCell="G30" sqref="G30"/>
    </sheetView>
  </sheetViews>
  <sheetFormatPr defaultColWidth="9.109375" defaultRowHeight="13.2" x14ac:dyDescent="0.25"/>
  <sheetData>
    <row r="6" spans="5:7" x14ac:dyDescent="0.25">
      <c r="E6">
        <v>266.13</v>
      </c>
      <c r="G6" s="37">
        <v>170.03</v>
      </c>
    </row>
    <row r="7" spans="5:7" x14ac:dyDescent="0.25">
      <c r="E7">
        <v>198.09</v>
      </c>
      <c r="G7" s="37">
        <v>126.56</v>
      </c>
    </row>
    <row r="8" spans="5:7" x14ac:dyDescent="0.25">
      <c r="E8">
        <v>285.08999999999997</v>
      </c>
      <c r="G8" s="37">
        <v>182.33</v>
      </c>
    </row>
    <row r="9" spans="5:7" x14ac:dyDescent="0.25">
      <c r="E9">
        <v>266.13</v>
      </c>
      <c r="G9" s="37">
        <v>170.03</v>
      </c>
    </row>
    <row r="10" spans="5:7" x14ac:dyDescent="0.25">
      <c r="E10">
        <v>202.5</v>
      </c>
      <c r="G10" s="37">
        <v>129.38</v>
      </c>
    </row>
    <row r="11" spans="5:7" x14ac:dyDescent="0.25">
      <c r="E11">
        <v>285.39</v>
      </c>
      <c r="G11" s="37">
        <v>182.33</v>
      </c>
    </row>
    <row r="12" spans="5:7" x14ac:dyDescent="0.25">
      <c r="E12">
        <v>266.13</v>
      </c>
      <c r="G12" s="37">
        <v>170.03</v>
      </c>
    </row>
    <row r="13" spans="5:7" x14ac:dyDescent="0.25">
      <c r="E13">
        <v>202.5</v>
      </c>
      <c r="G13" s="37">
        <v>129.38</v>
      </c>
    </row>
    <row r="14" spans="5:7" x14ac:dyDescent="0.25">
      <c r="E14">
        <v>289.44</v>
      </c>
      <c r="G14" s="37">
        <v>184.92</v>
      </c>
    </row>
    <row r="15" spans="5:7" x14ac:dyDescent="0.25">
      <c r="E15">
        <v>266.13</v>
      </c>
      <c r="G15" s="37">
        <v>170.03</v>
      </c>
    </row>
    <row r="16" spans="5:7" x14ac:dyDescent="0.25">
      <c r="E16">
        <v>202.5</v>
      </c>
      <c r="G16" s="37">
        <v>129.38</v>
      </c>
    </row>
    <row r="17" spans="5:7" x14ac:dyDescent="0.25">
      <c r="E17">
        <v>289.44</v>
      </c>
      <c r="G17" s="37">
        <v>184.92</v>
      </c>
    </row>
    <row r="18" spans="5:7" x14ac:dyDescent="0.25">
      <c r="E18">
        <v>266.13</v>
      </c>
      <c r="G18" s="37">
        <v>170.03</v>
      </c>
    </row>
    <row r="19" spans="5:7" x14ac:dyDescent="0.25">
      <c r="E19">
        <v>202.5</v>
      </c>
      <c r="G19" s="37">
        <v>129.38</v>
      </c>
    </row>
    <row r="20" spans="5:7" x14ac:dyDescent="0.25">
      <c r="E20">
        <v>289.44</v>
      </c>
      <c r="G20" s="37">
        <v>184.92</v>
      </c>
    </row>
    <row r="21" spans="5:7" x14ac:dyDescent="0.25">
      <c r="E21">
        <v>271.17</v>
      </c>
      <c r="G21" s="37">
        <v>173.25</v>
      </c>
    </row>
    <row r="22" spans="5:7" x14ac:dyDescent="0.25">
      <c r="E22">
        <v>202.5</v>
      </c>
      <c r="G22" s="37">
        <v>129.38</v>
      </c>
    </row>
    <row r="23" spans="5:7" x14ac:dyDescent="0.25">
      <c r="E23">
        <v>289.44</v>
      </c>
      <c r="G23" s="37">
        <v>184.92</v>
      </c>
    </row>
    <row r="24" spans="5:7" x14ac:dyDescent="0.25">
      <c r="E24">
        <v>379.17</v>
      </c>
      <c r="G24" s="37">
        <v>242.25</v>
      </c>
    </row>
    <row r="25" spans="5:7" x14ac:dyDescent="0.25">
      <c r="E25">
        <v>135.72</v>
      </c>
      <c r="G25" s="37">
        <v>86.71</v>
      </c>
    </row>
    <row r="26" spans="5:7" x14ac:dyDescent="0.25">
      <c r="E26">
        <v>342.72</v>
      </c>
      <c r="G26" s="37">
        <v>218.96</v>
      </c>
    </row>
    <row r="27" spans="5:7" x14ac:dyDescent="0.25">
      <c r="G27" s="37"/>
    </row>
    <row r="28" spans="5:7" x14ac:dyDescent="0.25">
      <c r="E28">
        <v>182.8</v>
      </c>
      <c r="G28" s="37">
        <v>116.79</v>
      </c>
    </row>
    <row r="29" spans="5:7" x14ac:dyDescent="0.25">
      <c r="E29">
        <v>140.94</v>
      </c>
      <c r="G29" s="37">
        <v>90.05</v>
      </c>
    </row>
    <row r="30" spans="5:7" x14ac:dyDescent="0.25">
      <c r="E30">
        <v>144.32</v>
      </c>
      <c r="G30" s="37">
        <v>92.2</v>
      </c>
    </row>
    <row r="31" spans="5:7" x14ac:dyDescent="0.25">
      <c r="E31">
        <v>225.87</v>
      </c>
      <c r="G31" s="37">
        <v>144.31</v>
      </c>
    </row>
    <row r="32" spans="5:7" x14ac:dyDescent="0.25">
      <c r="E32">
        <v>279.62</v>
      </c>
      <c r="G32" s="37">
        <v>178.65</v>
      </c>
    </row>
    <row r="33" spans="5:7" x14ac:dyDescent="0.25">
      <c r="E33">
        <v>215.89</v>
      </c>
      <c r="G33" s="37">
        <v>137.93</v>
      </c>
    </row>
    <row r="34" spans="5:7" x14ac:dyDescent="0.25">
      <c r="E34">
        <v>234.54</v>
      </c>
      <c r="G34" s="37">
        <v>149.85</v>
      </c>
    </row>
    <row r="35" spans="5:7" x14ac:dyDescent="0.25">
      <c r="E35">
        <v>279.62</v>
      </c>
      <c r="G35" s="37">
        <v>178.65</v>
      </c>
    </row>
    <row r="36" spans="5:7" x14ac:dyDescent="0.25">
      <c r="E36">
        <v>215.89</v>
      </c>
      <c r="G36" s="37">
        <v>137.93</v>
      </c>
    </row>
    <row r="37" spans="5:7" x14ac:dyDescent="0.25">
      <c r="E37">
        <v>234.5</v>
      </c>
      <c r="G37" s="37">
        <v>149.82</v>
      </c>
    </row>
    <row r="38" spans="5:7" x14ac:dyDescent="0.25">
      <c r="E38">
        <v>279.62</v>
      </c>
      <c r="G38" s="37">
        <v>178.65</v>
      </c>
    </row>
    <row r="39" spans="5:7" x14ac:dyDescent="0.25">
      <c r="E39">
        <v>215.89</v>
      </c>
      <c r="G39" s="37">
        <v>137.93</v>
      </c>
    </row>
    <row r="40" spans="5:7" x14ac:dyDescent="0.25">
      <c r="E40">
        <v>234.5</v>
      </c>
      <c r="G40" s="37">
        <v>149.82</v>
      </c>
    </row>
    <row r="41" spans="5:7" x14ac:dyDescent="0.25">
      <c r="E41">
        <v>279.62</v>
      </c>
      <c r="G41" s="37">
        <v>178.65</v>
      </c>
    </row>
    <row r="42" spans="5:7" x14ac:dyDescent="0.25">
      <c r="E42">
        <v>215.89</v>
      </c>
      <c r="G42" s="37">
        <v>137.93</v>
      </c>
    </row>
    <row r="43" spans="5:7" x14ac:dyDescent="0.25">
      <c r="E43">
        <v>234.5</v>
      </c>
      <c r="G43" s="37">
        <v>149.82</v>
      </c>
    </row>
    <row r="44" spans="5:7" x14ac:dyDescent="0.25">
      <c r="E44">
        <v>279.62</v>
      </c>
      <c r="G44" s="37">
        <v>178.65</v>
      </c>
    </row>
    <row r="45" spans="5:7" x14ac:dyDescent="0.25">
      <c r="E45">
        <v>215.89</v>
      </c>
      <c r="G45" s="37">
        <v>137.93</v>
      </c>
    </row>
    <row r="46" spans="5:7" x14ac:dyDescent="0.25">
      <c r="E46">
        <v>234.5</v>
      </c>
      <c r="G46" s="37">
        <v>149.82</v>
      </c>
    </row>
    <row r="47" spans="5:7" x14ac:dyDescent="0.25">
      <c r="E47">
        <v>198.53</v>
      </c>
      <c r="G47" s="37">
        <v>126.84</v>
      </c>
    </row>
    <row r="48" spans="5:7" x14ac:dyDescent="0.25">
      <c r="E48">
        <v>134.52000000000001</v>
      </c>
      <c r="G48" s="37">
        <v>85.95</v>
      </c>
    </row>
    <row r="49" spans="5:7" x14ac:dyDescent="0.25">
      <c r="E49">
        <v>150.24</v>
      </c>
      <c r="G49" s="37">
        <v>95.99</v>
      </c>
    </row>
    <row r="50" spans="5:7" x14ac:dyDescent="0.25">
      <c r="E50">
        <v>235.38</v>
      </c>
      <c r="G50" s="37">
        <v>150.38</v>
      </c>
    </row>
    <row r="51" spans="5:7" x14ac:dyDescent="0.25">
      <c r="E51">
        <v>279.62</v>
      </c>
      <c r="G51" s="37">
        <v>178.65</v>
      </c>
    </row>
    <row r="52" spans="5:7" x14ac:dyDescent="0.25">
      <c r="E52">
        <v>215.89</v>
      </c>
      <c r="G52" s="37">
        <v>137.93</v>
      </c>
    </row>
    <row r="53" spans="5:7" x14ac:dyDescent="0.25">
      <c r="E53">
        <v>241.02</v>
      </c>
      <c r="G53" s="37">
        <v>153.99</v>
      </c>
    </row>
    <row r="54" spans="5:7" x14ac:dyDescent="0.25">
      <c r="E54">
        <v>460.5</v>
      </c>
      <c r="G54" s="37">
        <v>294.20999999999998</v>
      </c>
    </row>
    <row r="55" spans="5:7" x14ac:dyDescent="0.25">
      <c r="E55">
        <v>361.55</v>
      </c>
      <c r="G55" s="37">
        <v>230.99</v>
      </c>
    </row>
    <row r="56" spans="5:7" x14ac:dyDescent="0.25">
      <c r="G56" s="37"/>
    </row>
    <row r="57" spans="5:7" x14ac:dyDescent="0.25">
      <c r="E57" s="37">
        <f>SUM(E6:E56)</f>
        <v>12019.530000000002</v>
      </c>
      <c r="G57" s="37">
        <f>SUM(G6:G56)</f>
        <v>7679.4299999999994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P+L 2013-2014</vt:lpstr>
      <vt:lpstr>BALANCE SHEET</vt:lpstr>
      <vt:lpstr>BANK GRAL</vt:lpstr>
      <vt:lpstr>BANK RSV</vt:lpstr>
      <vt:lpstr>4th</vt:lpstr>
      <vt:lpstr>3th</vt:lpstr>
      <vt:lpstr>2nd</vt:lpstr>
      <vt:lpstr>1st</vt:lpstr>
      <vt:lpstr>DEPOSIT RESERV AND ASSENTEMENT</vt:lpstr>
      <vt:lpstr>Hoja3</vt:lpstr>
      <vt:lpstr>'1st'!Print_Area</vt:lpstr>
      <vt:lpstr>'2nd'!Print_Area</vt:lpstr>
      <vt:lpstr>'3th'!Print_Area</vt:lpstr>
      <vt:lpstr>'4th'!Print_Area</vt:lpstr>
      <vt:lpstr>'BALANCE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Mas</dc:creator>
  <cp:lastModifiedBy>kandystahl</cp:lastModifiedBy>
  <cp:lastPrinted>2014-06-09T21:57:55Z</cp:lastPrinted>
  <dcterms:created xsi:type="dcterms:W3CDTF">2012-10-17T19:37:58Z</dcterms:created>
  <dcterms:modified xsi:type="dcterms:W3CDTF">2015-07-03T17:08:06Z</dcterms:modified>
</cp:coreProperties>
</file>